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0815" windowHeight="9495" tabRatio="810" firstSheet="3" activeTab="3"/>
  </bookViews>
  <sheets>
    <sheet name="FAFEF Fin" sheetId="4" r:id="rId1"/>
    <sheet name="FAFEF Propósito 1" sheetId="7" r:id="rId2"/>
    <sheet name="FAFEF Proposito 2" sheetId="9" r:id="rId3"/>
    <sheet name="FAFEF Componente" sheetId="3" r:id="rId4"/>
    <sheet name="FAFEF Actividad 1" sheetId="10" r:id="rId5"/>
    <sheet name="FAFEF Actividad 2" sheetId="14" r:id="rId6"/>
    <sheet name="FORTAMUN DF - FIN " sheetId="1" r:id="rId7"/>
    <sheet name="FORTAMUN DF Propósito " sheetId="2" r:id="rId8"/>
    <sheet name="FORTAMUN DF Componente" sheetId="13" r:id="rId9"/>
    <sheet name="FORTAMUN DF Actividad 2" sheetId="6" r:id="rId10"/>
    <sheet name="FORTAMUN DF Actividad 1" sheetId="5" r:id="rId11"/>
  </sheets>
  <definedNames>
    <definedName name="_xlnm.Print_Area" localSheetId="4">'FAFEF Actividad 1'!$A$1:$H$11</definedName>
    <definedName name="_xlnm.Print_Area" localSheetId="5">'FAFEF Actividad 2'!$A$1:$D$21</definedName>
    <definedName name="_xlnm.Print_Area" localSheetId="3">'FAFEF Componente'!$A$1:$H$21</definedName>
    <definedName name="_xlnm.Print_Area" localSheetId="0">'FAFEF Fin'!$A$1:$G$14</definedName>
    <definedName name="_xlnm.Print_Area" localSheetId="6">'FORTAMUN DF - FIN '!$A$1:$F$14</definedName>
    <definedName name="_xlnm.Print_Area" localSheetId="10">'FORTAMUN DF Actividad 1'!$A$1:$H$11</definedName>
    <definedName name="_xlnm.Print_Area" localSheetId="9">'FORTAMUN DF Actividad 2'!$A$1:$D$21</definedName>
    <definedName name="_xlnm.Print_Area" localSheetId="8">'FORTAMUN DF Componente'!$A$1:$H$21</definedName>
    <definedName name="_xlnm.Print_Area" localSheetId="7">'FORTAMUN DF Propósito '!$A$1:$G$13</definedName>
  </definedNames>
  <calcPr calcId="145621"/>
</workbook>
</file>

<file path=xl/calcChain.xml><?xml version="1.0" encoding="utf-8"?>
<calcChain xmlns="http://schemas.openxmlformats.org/spreadsheetml/2006/main">
  <c r="C18" i="14" l="1"/>
  <c r="B18" i="14"/>
  <c r="E18" i="14" s="1"/>
  <c r="D17" i="14"/>
  <c r="D16" i="14"/>
  <c r="D15" i="14"/>
  <c r="D14" i="14"/>
  <c r="D13" i="14"/>
  <c r="D12" i="14"/>
  <c r="D11" i="14"/>
  <c r="D10" i="14"/>
  <c r="D9" i="14"/>
  <c r="D8" i="14"/>
  <c r="D7" i="14"/>
  <c r="D18" i="14" s="1"/>
  <c r="B7" i="1" l="1"/>
  <c r="E7" i="1"/>
  <c r="E6" i="1" l="1"/>
  <c r="G8" i="2" l="1"/>
  <c r="C8" i="2"/>
  <c r="B6" i="1" l="1"/>
  <c r="B18" i="6" l="1"/>
  <c r="C18" i="6" l="1"/>
  <c r="E18" i="6"/>
  <c r="E8" i="5"/>
  <c r="G8" i="5" s="1"/>
  <c r="G18" i="13"/>
  <c r="B18" i="13"/>
  <c r="G17" i="13"/>
  <c r="B17" i="13"/>
  <c r="G16" i="13"/>
  <c r="B16" i="13"/>
  <c r="G15" i="13"/>
  <c r="B15" i="13"/>
  <c r="G14" i="13"/>
  <c r="B14" i="13"/>
  <c r="G13" i="13"/>
  <c r="B13" i="13"/>
  <c r="G12" i="13"/>
  <c r="B12" i="13"/>
  <c r="G11" i="13"/>
  <c r="B11" i="13"/>
  <c r="G10" i="13"/>
  <c r="B10" i="13"/>
  <c r="G9" i="13"/>
  <c r="B9" i="13"/>
  <c r="G8" i="13"/>
  <c r="B18" i="3"/>
  <c r="B17" i="3"/>
  <c r="B16" i="3"/>
  <c r="B15" i="3"/>
  <c r="B14" i="3"/>
  <c r="B13" i="3"/>
  <c r="B12" i="3"/>
  <c r="B11" i="3"/>
  <c r="B10" i="3"/>
  <c r="B9" i="3"/>
  <c r="B8" i="4"/>
  <c r="F11" i="13" l="1"/>
  <c r="H11" i="13" s="1"/>
  <c r="F15" i="13"/>
  <c r="H15" i="13" s="1"/>
  <c r="F14" i="13"/>
  <c r="H14" i="13" s="1"/>
  <c r="C7" i="13"/>
  <c r="F8" i="13" s="1"/>
  <c r="F12" i="13"/>
  <c r="H12" i="13" s="1"/>
  <c r="F16" i="13"/>
  <c r="H16" i="13" s="1"/>
  <c r="F13" i="13"/>
  <c r="H13" i="13" s="1"/>
  <c r="F17" i="13"/>
  <c r="H17" i="13" s="1"/>
  <c r="H8" i="13"/>
  <c r="B19" i="13"/>
  <c r="E8" i="7"/>
  <c r="F8" i="7"/>
  <c r="B8" i="7"/>
  <c r="C8" i="7" s="1"/>
  <c r="C7" i="3"/>
  <c r="C8" i="4"/>
  <c r="D10" i="6"/>
  <c r="D17" i="6"/>
  <c r="D16" i="6"/>
  <c r="D15" i="6"/>
  <c r="D14" i="6"/>
  <c r="D13" i="6"/>
  <c r="D12" i="6"/>
  <c r="D11" i="6"/>
  <c r="D9" i="6"/>
  <c r="D8" i="6"/>
  <c r="D7" i="6"/>
  <c r="C8" i="5"/>
  <c r="F18" i="13" l="1"/>
  <c r="H18" i="13" s="1"/>
  <c r="F9" i="13"/>
  <c r="H9" i="13" s="1"/>
  <c r="H19" i="13" s="1"/>
  <c r="F10" i="13"/>
  <c r="H10" i="13" s="1"/>
  <c r="G8" i="10"/>
  <c r="C8" i="9"/>
  <c r="G8" i="9"/>
  <c r="G8" i="7"/>
  <c r="G8" i="4"/>
  <c r="D18" i="6"/>
  <c r="B19" i="3"/>
  <c r="G8" i="3"/>
  <c r="G18" i="3"/>
  <c r="G17" i="3"/>
  <c r="G16" i="3"/>
  <c r="G15" i="3"/>
  <c r="G14" i="3"/>
  <c r="G13" i="3"/>
  <c r="G12" i="3"/>
  <c r="G11" i="3"/>
  <c r="G10" i="3"/>
  <c r="G9" i="3"/>
  <c r="C8" i="10" l="1"/>
  <c r="H8" i="10" s="1"/>
  <c r="F8" i="3"/>
  <c r="H8" i="3" s="1"/>
  <c r="F17" i="3"/>
  <c r="H17" i="3" s="1"/>
  <c r="F15" i="3"/>
  <c r="H15" i="3" s="1"/>
  <c r="F9" i="3"/>
  <c r="H9" i="3" s="1"/>
  <c r="F10" i="3"/>
  <c r="H10" i="3" s="1"/>
  <c r="F12" i="3"/>
  <c r="H12" i="3" s="1"/>
  <c r="F18" i="3"/>
  <c r="H18" i="3" s="1"/>
  <c r="F16" i="3"/>
  <c r="H16" i="3" s="1"/>
  <c r="F14" i="3"/>
  <c r="H14" i="3" s="1"/>
  <c r="F11" i="3"/>
  <c r="H11" i="3" s="1"/>
  <c r="F13" i="3"/>
  <c r="H13" i="3" s="1"/>
  <c r="H19" i="3" l="1"/>
  <c r="C7" i="1"/>
  <c r="F7" i="1"/>
</calcChain>
</file>

<file path=xl/sharedStrings.xml><?xml version="1.0" encoding="utf-8"?>
<sst xmlns="http://schemas.openxmlformats.org/spreadsheetml/2006/main" count="201" uniqueCount="89">
  <si>
    <t>Concepto</t>
  </si>
  <si>
    <t>Pagos por derechos de agua</t>
  </si>
  <si>
    <t>Seguridad pública</t>
  </si>
  <si>
    <t xml:space="preserve">Inversión </t>
  </si>
  <si>
    <t>Índice de Aplicación Prioritaria de Recursos</t>
  </si>
  <si>
    <t>Destinos Prioritarios</t>
  </si>
  <si>
    <t>% de recursos aplicados</t>
  </si>
  <si>
    <t>Total ejercidos</t>
  </si>
  <si>
    <t>FORTAMUN DF</t>
  </si>
  <si>
    <t>Índice de Fortalecimiento Financiero</t>
  </si>
  <si>
    <t>(1)</t>
  </si>
  <si>
    <t>(2)</t>
  </si>
  <si>
    <t>(4)</t>
  </si>
  <si>
    <t>(5)</t>
  </si>
  <si>
    <t>(6)=(4/5)</t>
  </si>
  <si>
    <t>( 5 ) = ( 1 / 2 )</t>
  </si>
  <si>
    <t>( 6 ) = ( 3 / 4 )</t>
  </si>
  <si>
    <t>Σ</t>
  </si>
  <si>
    <t>(3)</t>
  </si>
  <si>
    <t>Otros requerimientos</t>
  </si>
  <si>
    <t>(3)=(1/2)</t>
  </si>
  <si>
    <t>Operaciones</t>
  </si>
  <si>
    <t>Índice de Logro Operativo</t>
  </si>
  <si>
    <r>
      <t xml:space="preserve">i </t>
    </r>
    <r>
      <rPr>
        <b/>
        <vertAlign val="superscript"/>
        <sz val="10"/>
        <color theme="0"/>
        <rFont val="Adobe Caslon Pro"/>
        <family val="1"/>
      </rPr>
      <t>1_/</t>
    </r>
  </si>
  <si>
    <t>( 7 ) = ( 5 * 6 )*100</t>
  </si>
  <si>
    <t>(3)=(1/2)*100</t>
  </si>
  <si>
    <t>(6)=(4/5)*100</t>
  </si>
  <si>
    <t>(6)-(3)</t>
  </si>
  <si>
    <t>Índice en el Ejercicio de Recursos</t>
  </si>
  <si>
    <t>Porcentaje de Avance en las Metas</t>
  </si>
  <si>
    <t>( 3 ) = ( 1 / 2)*100</t>
  </si>
  <si>
    <t>*_/
(3)=(1/2)*100</t>
  </si>
  <si>
    <t>*_/
(6)=(4/5)*100</t>
  </si>
  <si>
    <t>Ingresos Propios</t>
  </si>
  <si>
    <t>FAFEF</t>
  </si>
  <si>
    <t>Identifica la fortaleza de la recaudación local, comparada con los ingresos disponibles, en los que destacan las fuentes de origen federal, entre ellas las aportaciones sin incluir los recursos destinados a municipios.</t>
  </si>
  <si>
    <r>
      <t xml:space="preserve">Ingreso Estatal Disponible </t>
    </r>
    <r>
      <rPr>
        <b/>
        <vertAlign val="superscript"/>
        <sz val="10"/>
        <color theme="0"/>
        <rFont val="Adobe Caslon Pro"/>
        <family val="1"/>
      </rPr>
      <t>1_/</t>
    </r>
  </si>
  <si>
    <t>Índice de Impulso al Gasto de Inversión</t>
  </si>
  <si>
    <t>Gasto en Inversión</t>
  </si>
  <si>
    <t>Identifica la cantidad de recursos que una entidad federativa canaliza de su ingreso estatal disponible a la inversión. Cuando una entidad federativa destina a la inversión física una cantidad constante o creciente de sus ingresos disponibles, entre los que se encuentran las aportaciones federales, se fortalece su infraestructura pública, en congruencia con lo previsto en la Ley de Coordinación Fiscal.</t>
  </si>
  <si>
    <t xml:space="preserve">Mide la evolución de la dependencia financiera municipal o de la demarcación territorial, expresada como la importancia relativa del FORTAMUN DF en los ingresos propios. </t>
  </si>
  <si>
    <t>El indicador se lee de la siguiente forma: con cuántos pesos de FORTAMUN DF cuenta el municipio o demarcación territorial, por cada peso por concepto de ingresos por recaudación. Permite establecer si a pesar de contar con fuentes seguras de origen federal, el municipio implanta una política recaudatoria activa para complementar sus ingresos disponibles y expandir el gasto público para beneficio de sus habitantes.</t>
  </si>
  <si>
    <t>Mide el porcentaje  del gasto ejercido, respecto al monto total aprobado de FORTAMUN DF al municipio o demarcación territorial.</t>
  </si>
  <si>
    <t>Gasto ejercido</t>
  </si>
  <si>
    <t>De acuerdo con el ejemplo, se realizaron 11 programas, proyectos, obras y acciones, logrado un avance promedio de 75.7% de acuerdo con lo programado en su realización.</t>
  </si>
  <si>
    <r>
      <t xml:space="preserve">Saldo de la Deuda Directa al 31 de diciembre del año anterior </t>
    </r>
    <r>
      <rPr>
        <b/>
        <vertAlign val="superscript"/>
        <sz val="10"/>
        <color theme="0"/>
        <rFont val="Adobe Caslon Pro"/>
        <family val="1"/>
      </rPr>
      <t>1_/</t>
    </r>
  </si>
  <si>
    <r>
      <t xml:space="preserve">Ingreso Estatal Disponible </t>
    </r>
    <r>
      <rPr>
        <b/>
        <vertAlign val="superscript"/>
        <sz val="10"/>
        <color theme="0"/>
        <rFont val="Adobe Caslon Pro"/>
        <family val="1"/>
      </rPr>
      <t>2_/</t>
    </r>
  </si>
  <si>
    <r>
      <t xml:space="preserve">Obligaciones financieras </t>
    </r>
    <r>
      <rPr>
        <vertAlign val="superscript"/>
        <sz val="10"/>
        <color theme="1"/>
        <rFont val="Adobe Caslon Pro"/>
        <family val="1"/>
      </rPr>
      <t>1_/</t>
    </r>
  </si>
  <si>
    <r>
      <rPr>
        <vertAlign val="superscript"/>
        <sz val="10"/>
        <color theme="1"/>
        <rFont val="Adobe Caslon Pro"/>
        <family val="1"/>
      </rPr>
      <t>1_/</t>
    </r>
    <r>
      <rPr>
        <sz val="10"/>
        <color theme="1"/>
        <rFont val="Adobe Caslon Pro"/>
        <family val="1"/>
      </rPr>
      <t xml:space="preserve"> Ingresos propios incluye impuestos por predial, nóminas y otros impuestos; y Otros como derechos, productos y aprovechamientos.</t>
    </r>
  </si>
  <si>
    <r>
      <t xml:space="preserve">Ingresos Propios Municipales </t>
    </r>
    <r>
      <rPr>
        <b/>
        <vertAlign val="superscript"/>
        <sz val="10"/>
        <color theme="0"/>
        <rFont val="Adobe Caslon Pro"/>
        <family val="1"/>
      </rPr>
      <t>1_/</t>
    </r>
  </si>
  <si>
    <t>Mide el porcentaje  del gasto ejercido, respecto al monto total aprobado de FAFEF a la entidad federativa.</t>
  </si>
  <si>
    <t>Índice de Impacto de Deuda Pública</t>
  </si>
  <si>
    <t>Diferencia</t>
  </si>
  <si>
    <t>*_/ Representa el porcentaje de la deuda respecto al ingreso estatal disponible. También se puede expresar como el número de veces que el saldo de la deuda es mayor, en su caso, respecto al ingreso. En cualquier caso, una tendencia decreciente implica la eficacia de una política de desendeudamiento, atribuible, entre otros factores, a la fortaleza financiera que se induce en las entidades federativas con los recursos de origen federal, entre los que se encuentran las aportaciones del Ramo 33, en particular las del FAFEF.</t>
  </si>
  <si>
    <r>
      <rPr>
        <b/>
        <sz val="10"/>
        <color theme="1"/>
        <rFont val="Adobe Caslon Pro"/>
        <family val="1"/>
      </rPr>
      <t xml:space="preserve">(Saldo de la Deuda Directa al 31 de diciembre del año anterior/Ingreso Estatal Disponible)*100. </t>
    </r>
    <r>
      <rPr>
        <sz val="10"/>
        <color theme="1"/>
        <rFont val="Adobe Caslon Pro"/>
        <family val="1"/>
      </rPr>
      <t xml:space="preserve">
1_/ El Saldo de la Deuda Directa al 31 de diciembre del año anterior, excluye deuda contingente de los municipios y de las entidades federativas.
2_ /El Ingreso Estatal Disponible, incluye Ingresos Propios; Ingresos Federales por concepto de Participaciones y Aportaciones; Subsidios; Gasto Reasignado; y Financiamientos; y excluye Participaciones y Aportaciones Federales para Municipios y Transferencias Estatales para Municipios.</t>
    </r>
  </si>
  <si>
    <r>
      <rPr>
        <b/>
        <sz val="10"/>
        <color theme="1"/>
        <rFont val="Adobe Caslon Pro"/>
        <family val="1"/>
      </rPr>
      <t xml:space="preserve">( Gasto en Inversión / Ingreso Estatal Disponible )*100        </t>
    </r>
    <r>
      <rPr>
        <sz val="10"/>
        <color theme="1"/>
        <rFont val="Adobe Caslon Pro"/>
        <family val="1"/>
      </rPr>
      <t xml:space="preserve">              
1_/ Ingreso Estatal Disponible, incluye Ingresos Propios; Ingresos Federales por concepto de Participaciones y Aportaciones; Subsidios; Gasto Reasignado; y Financiamientos y excluye Participaciones y Aportaciones Federales para Municipios y Transferencias Federales para Municipios.</t>
    </r>
  </si>
  <si>
    <t xml:space="preserve">i </t>
  </si>
  <si>
    <t>Índice de Dependencia Financiera</t>
  </si>
  <si>
    <t>(Gasto ejercido del FORTAMUN DF por el municipio o demarcación territorial / Monto anual aprobado del FORTAMUN DF al municipio o demarcación territorial)*100.</t>
  </si>
  <si>
    <t>Monto anual aprobado del FORTAMUN DF</t>
  </si>
  <si>
    <t>Monto anual aprobado del FAFEF</t>
  </si>
  <si>
    <t xml:space="preserve">(Gasto ejercido del FAFEF por la entidad federativa / Monto anual aprobado del FAFEF a la entidad federativa)*100.
</t>
  </si>
  <si>
    <t xml:space="preserve">Frecuencia de medición: Anual </t>
  </si>
  <si>
    <t>Frecuencia de medición: Trimestral</t>
  </si>
  <si>
    <r>
      <rPr>
        <b/>
        <sz val="10"/>
        <color theme="1"/>
        <rFont val="Adobe Caslon Pro"/>
        <family val="1"/>
      </rPr>
      <t xml:space="preserve">( Ingresos Propios / Ingreso Estatal Disponible )*100 </t>
    </r>
    <r>
      <rPr>
        <sz val="10"/>
        <color theme="1"/>
        <rFont val="Adobe Caslon Pro"/>
        <family val="1"/>
      </rPr>
      <t xml:space="preserve">                                             
1_/ Ingreso Estatal Disponible, incluye Ingresos Propios; Ingresos Federales por concepto de Participaciones y Aportaciones; Subsidios; Gasto Reasignado; y Financiamientos y excluye Participaciones y Aportaciones Federales para Municipios y Transferencias Federales para Municipios.</t>
    </r>
  </si>
  <si>
    <t>Los datos son acumulados al periodo que se reporta.</t>
  </si>
  <si>
    <t>Avance en recursos y de metas, 2013 (Pesos y porcentajes)</t>
  </si>
  <si>
    <t>Recursos Ejercidos en i (pesos)</t>
  </si>
  <si>
    <t>Total de recursos ejercidos del Fondo (pesos)</t>
  </si>
  <si>
    <t>Gasto total ejercido del FORTAMUN DF</t>
  </si>
  <si>
    <t>Frecuencia de medición: Semestral</t>
  </si>
  <si>
    <t xml:space="preserve"> Los montos correspondientes a las dos variables son acumulados al periodo que se reporta, es decir, semestral.</t>
  </si>
  <si>
    <r>
      <rPr>
        <b/>
        <sz val="10"/>
        <color theme="1"/>
        <rFont val="Adobe Caslon Pro"/>
        <family val="1"/>
      </rPr>
      <t xml:space="preserve">((Gasto ejercido en Obligaciones Financieras + Gasto ejercido en Pago por Derechos de Agua + Gasto ejercido en Seguridad Pública + Gasto ejercido en Inversión) / (Gasto total ejercido del FORTAMUN DF)) * 100.
</t>
    </r>
    <r>
      <rPr>
        <sz val="10"/>
        <color theme="1"/>
        <rFont val="Adobe Caslon Pro"/>
        <family val="1"/>
      </rPr>
      <t>1_/</t>
    </r>
    <r>
      <rPr>
        <b/>
        <sz val="10"/>
        <color theme="1"/>
        <rFont val="Adobe Caslon Pro"/>
        <family val="1"/>
      </rPr>
      <t xml:space="preserve"> </t>
    </r>
    <r>
      <rPr>
        <sz val="10"/>
        <color theme="1"/>
        <rFont val="Adobe Caslon Pro"/>
        <family val="1"/>
      </rPr>
      <t xml:space="preserve">El Gasto Ejercido en Obligaciones Financieras incluye servicio de la deuda (amortización más intereses) y gasto devengado no pagado, corriente o de capital, y servicios personales de áreas prioritarias en los sectores de educación, salud y seguridad pública: maestros, médicos, paramédicos, enfermeras y policías -se refiere a los sueldos pagados-).
 </t>
    </r>
  </si>
  <si>
    <t>Recursos ministrados del FORTAMUN DF al municipio o demarcación</t>
  </si>
  <si>
    <t>(Recursos totales ministrados del FORTAMUN DF al municipio o demarcación territorial / Ingresos propios registrados del municipio o demarcación territorial del Distrito Federal).</t>
  </si>
  <si>
    <r>
      <rPr>
        <b/>
        <sz val="10"/>
        <color theme="1"/>
        <rFont val="Adobe Caslon Pro"/>
        <family val="1"/>
      </rPr>
      <t xml:space="preserve">{Sumatoria de i=1...n (Recursos ejercidos por cada programa, obra o acción / Total de recursos ejercidos del fondo ) * (Avance de las metas porcentuales de i / Metas programadas porcentuales de i )} * 100. </t>
    </r>
    <r>
      <rPr>
        <sz val="10"/>
        <color theme="1"/>
        <rFont val="Adobe Caslon Pro"/>
        <family val="1"/>
      </rPr>
      <t xml:space="preserve">
i= programa, obra o acción n=enésimo programa, obra o acción. </t>
    </r>
  </si>
  <si>
    <t>Los montos y porcentajes correspondientes a las variables son acumulados al periodo que se reporta.</t>
  </si>
  <si>
    <t xml:space="preserve"> Los porcentajes correspondientes a las dos variables son acumulados al periodo que se reporta.</t>
  </si>
  <si>
    <t xml:space="preserve"> {Sumatoria de i=1...n (Avance de las metas porcentuales de i / Metas programadas porcentuales de i)} * 100. i= programa, obra o acción n=enésimo programa, obra o acción.</t>
  </si>
  <si>
    <t>Mide la aplicación prioritaria de recursos del fondo, conforme a lo dispuesto en la Ley de Coordinación Fiscal (LCF) y de acuerdo con el gasto que representa mayores beneficios para la población, basandose en la expectativa de registrar un incremento en el gasto para los destinos prioritarios establecidos en la LCF y requerimientos relevantes identificados por los municipios.</t>
  </si>
  <si>
    <t>Metas Programadas % de i</t>
  </si>
  <si>
    <t>Avance de la Meta % de i</t>
  </si>
  <si>
    <r>
      <t xml:space="preserve">Permite identificar el avance promedio ponderado de la aplicación de los recursos del Fondo, considerando el </t>
    </r>
    <r>
      <rPr>
        <b/>
        <sz val="10"/>
        <color theme="1"/>
        <rFont val="Adobe Caslon Pro"/>
        <family val="1"/>
      </rPr>
      <t>avance físico en porcentaje</t>
    </r>
    <r>
      <rPr>
        <sz val="10"/>
        <color theme="1"/>
        <rFont val="Adobe Caslon Pro"/>
        <family val="1"/>
      </rPr>
      <t xml:space="preserve"> en la ejecución de los programas, obras o acciones que se realizan. </t>
    </r>
  </si>
  <si>
    <r>
      <t>Permite identificar el avance promedio ponderado de la aplicación de los recursos del Fondo, considerando el</t>
    </r>
    <r>
      <rPr>
        <b/>
        <sz val="10"/>
        <color theme="1"/>
        <rFont val="Adobe Caslon Pro"/>
        <family val="1"/>
      </rPr>
      <t xml:space="preserve"> avance físico en porcentaje</t>
    </r>
    <r>
      <rPr>
        <sz val="10"/>
        <color theme="1"/>
        <rFont val="Adobe Caslon Pro"/>
        <family val="1"/>
      </rPr>
      <t xml:space="preserve"> en la ejecución de los programas, obras o acciones que se realizan. </t>
    </r>
  </si>
  <si>
    <r>
      <t>Mide el</t>
    </r>
    <r>
      <rPr>
        <b/>
        <sz val="10"/>
        <color theme="1"/>
        <rFont val="Adobe Caslon Pro"/>
        <family val="1"/>
      </rPr>
      <t xml:space="preserve"> avance físico porcentual promedio </t>
    </r>
    <r>
      <rPr>
        <sz val="10"/>
        <color theme="1"/>
        <rFont val="Adobe Caslon Pro"/>
        <family val="1"/>
      </rPr>
      <t>en la ejecución de los programas, obras o acciones que se realizan con recursos del FORTAMUN DF.</t>
    </r>
  </si>
  <si>
    <t>Meta Planeada (Cifras en pesos)</t>
  </si>
  <si>
    <t>Meta Alcanzada (Cifras en pesos)</t>
  </si>
  <si>
    <t>Meta Planeada  (Cifras en pesos)</t>
  </si>
  <si>
    <t>Mide el avance físico porcentual promedio en la ejecución de los programas, proyectos, obras o acciones que se realizan con recursos del FAFEF.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</si>
</sst>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1"/>
      <color theme="1"/>
      <name val="Adobe Caslon Pro"/>
      <family val="1"/>
    </font>
    <font>
      <b/>
      <sz val="10"/>
      <color theme="1"/>
      <name val="Adobe Caslon Pro"/>
      <family val="1"/>
    </font>
    <font>
      <sz val="10"/>
      <color theme="1"/>
      <name val="Adobe Caslon Pro"/>
      <family val="1"/>
    </font>
    <font>
      <b/>
      <sz val="10"/>
      <color theme="0"/>
      <name val="Adobe Caslon Pro"/>
      <family val="1"/>
    </font>
    <font>
      <b/>
      <sz val="10"/>
      <name val="Adobe Caslon Pro"/>
      <family val="1"/>
    </font>
    <font>
      <sz val="10"/>
      <name val="Adobe Caslon Pro"/>
      <family val="1"/>
    </font>
    <font>
      <b/>
      <vertAlign val="superscript"/>
      <sz val="10"/>
      <color theme="0"/>
      <name val="Adobe Caslon Pro"/>
      <family val="1"/>
    </font>
    <font>
      <vertAlign val="superscript"/>
      <sz val="10"/>
      <color theme="1"/>
      <name val="Adobe Caslon Pro"/>
      <family val="1"/>
    </font>
    <font>
      <b/>
      <sz val="18"/>
      <color theme="1"/>
      <name val="Adobe Caslon Pro"/>
      <family val="1"/>
    </font>
    <font>
      <b/>
      <sz val="14"/>
      <color theme="1"/>
      <name val="Adobe Caslon Pro"/>
      <family val="1"/>
    </font>
    <font>
      <sz val="10"/>
      <color theme="1"/>
      <name val="Calibri"/>
      <family val="2"/>
      <scheme val="minor"/>
    </font>
  </fonts>
  <fills count="6">
    <fill>
      <patternFill patternType="none"/>
    </fill>
    <fill>
      <patternFill patternType="gray125"/>
    </fill>
    <fill>
      <patternFill patternType="solid">
        <fgColor rgb="FF00B050"/>
        <bgColor indexed="64"/>
      </patternFill>
    </fill>
    <fill>
      <patternFill patternType="solid">
        <fgColor rgb="FF92D050"/>
        <bgColor indexed="64"/>
      </patternFill>
    </fill>
    <fill>
      <patternFill patternType="solid">
        <fgColor indexed="9"/>
        <bgColor indexed="64"/>
      </patternFill>
    </fill>
    <fill>
      <patternFill patternType="solid">
        <fgColor rgb="FFFFFFFF"/>
        <bgColor indexed="64"/>
      </patternFill>
    </fill>
  </fills>
  <borders count="7">
    <border>
      <left/>
      <right/>
      <top/>
      <bottom/>
      <diagonal/>
    </border>
    <border>
      <left/>
      <right/>
      <top style="medium">
        <color indexed="64"/>
      </top>
      <bottom/>
      <diagonal/>
    </border>
    <border>
      <left/>
      <right/>
      <top/>
      <bottom style="medium">
        <color indexed="64"/>
      </bottom>
      <diagonal/>
    </border>
    <border>
      <left/>
      <right/>
      <top/>
      <bottom style="thin">
        <color theme="0"/>
      </bottom>
      <diagonal/>
    </border>
    <border>
      <left style="hair">
        <color auto="1"/>
      </left>
      <right style="hair">
        <color auto="1"/>
      </right>
      <top style="hair">
        <color auto="1"/>
      </top>
      <bottom style="hair">
        <color auto="1"/>
      </bottom>
      <diagonal/>
    </border>
    <border>
      <left style="hair">
        <color indexed="64"/>
      </left>
      <right style="hair">
        <color auto="1"/>
      </right>
      <top style="hair">
        <color indexed="64"/>
      </top>
      <bottom style="medium">
        <color indexed="64"/>
      </bottom>
      <diagonal/>
    </border>
    <border>
      <left/>
      <right/>
      <top/>
      <bottom style="thin">
        <color indexed="64"/>
      </bottom>
      <diagonal/>
    </border>
  </borders>
  <cellStyleXfs count="1">
    <xf numFmtId="0" fontId="0" fillId="0" borderId="0"/>
  </cellStyleXfs>
  <cellXfs count="96">
    <xf numFmtId="0" fontId="0" fillId="0" borderId="0" xfId="0"/>
    <xf numFmtId="164" fontId="0" fillId="0" borderId="0" xfId="0" applyNumberFormat="1"/>
    <xf numFmtId="0" fontId="1" fillId="0" borderId="0" xfId="0" applyFont="1"/>
    <xf numFmtId="0" fontId="3" fillId="0" borderId="0" xfId="0" applyFont="1"/>
    <xf numFmtId="0" fontId="4" fillId="2" borderId="0" xfId="0" applyFont="1" applyFill="1" applyBorder="1" applyAlignment="1">
      <alignment horizontal="center" vertical="top" wrapText="1"/>
    </xf>
    <xf numFmtId="0" fontId="4" fillId="2" borderId="0" xfId="0" applyFont="1" applyFill="1" applyBorder="1" applyAlignment="1">
      <alignment horizontal="center" vertical="center" wrapText="1"/>
    </xf>
    <xf numFmtId="0" fontId="2" fillId="0" borderId="0" xfId="0" applyFont="1" applyBorder="1" applyAlignment="1">
      <alignment horizontal="justify" vertical="top" wrapText="1"/>
    </xf>
    <xf numFmtId="0" fontId="3" fillId="0" borderId="0" xfId="0" applyFont="1" applyBorder="1" applyAlignment="1">
      <alignment horizontal="left" vertical="top" wrapText="1" indent="2"/>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0" xfId="0" quotePrefix="1" applyFont="1" applyFill="1" applyAlignment="1">
      <alignment horizontal="center" vertical="center" wrapText="1"/>
    </xf>
    <xf numFmtId="0" fontId="3" fillId="0" borderId="0" xfId="0" applyFont="1" applyBorder="1"/>
    <xf numFmtId="164" fontId="3" fillId="0" borderId="0" xfId="0" applyNumberFormat="1" applyFont="1" applyBorder="1" applyAlignment="1">
      <alignment horizontal="center"/>
    </xf>
    <xf numFmtId="0" fontId="3" fillId="0" borderId="2" xfId="0" applyFont="1" applyBorder="1" applyAlignment="1">
      <alignment horizontal="center"/>
    </xf>
    <xf numFmtId="164" fontId="3" fillId="0" borderId="2" xfId="0" applyNumberFormat="1" applyFont="1" applyBorder="1" applyAlignment="1">
      <alignment horizontal="center"/>
    </xf>
    <xf numFmtId="2" fontId="3" fillId="0" borderId="2" xfId="0" applyNumberFormat="1" applyFont="1" applyBorder="1" applyAlignment="1">
      <alignment horizontal="center"/>
    </xf>
    <xf numFmtId="165" fontId="3" fillId="0" borderId="0" xfId="0" applyNumberFormat="1" applyFont="1" applyBorder="1" applyAlignment="1">
      <alignment horizontal="center"/>
    </xf>
    <xf numFmtId="165" fontId="3" fillId="0" borderId="4" xfId="0" applyNumberFormat="1" applyFont="1" applyBorder="1" applyAlignment="1">
      <alignment horizontal="right" indent="2"/>
    </xf>
    <xf numFmtId="165" fontId="2" fillId="0" borderId="0" xfId="0" applyNumberFormat="1" applyFont="1" applyBorder="1" applyAlignment="1">
      <alignment horizontal="center" vertical="top" wrapText="1"/>
    </xf>
    <xf numFmtId="165" fontId="2" fillId="0" borderId="0" xfId="0" applyNumberFormat="1" applyFont="1" applyFill="1" applyBorder="1" applyAlignment="1">
      <alignment horizontal="center" vertical="top" wrapText="1"/>
    </xf>
    <xf numFmtId="165" fontId="2" fillId="3" borderId="0" xfId="0" applyNumberFormat="1" applyFont="1" applyFill="1" applyBorder="1" applyAlignment="1">
      <alignment horizontal="center" vertical="top" wrapText="1"/>
    </xf>
    <xf numFmtId="165" fontId="3" fillId="0" borderId="0" xfId="0" applyNumberFormat="1" applyFont="1" applyBorder="1" applyAlignment="1">
      <alignment horizontal="center" vertical="top" wrapText="1"/>
    </xf>
    <xf numFmtId="165" fontId="3" fillId="0" borderId="0" xfId="0" applyNumberFormat="1" applyFont="1" applyFill="1" applyBorder="1" applyAlignment="1">
      <alignment horizontal="center" vertical="top" wrapText="1"/>
    </xf>
    <xf numFmtId="0" fontId="4" fillId="2" borderId="0" xfId="0" applyFont="1" applyFill="1" applyBorder="1" applyAlignment="1">
      <alignment horizontal="center"/>
    </xf>
    <xf numFmtId="0" fontId="4" fillId="2" borderId="0" xfId="0" applyFont="1" applyFill="1" applyBorder="1" applyAlignment="1">
      <alignment horizontal="center" wrapText="1"/>
    </xf>
    <xf numFmtId="165" fontId="6" fillId="0" borderId="4" xfId="0" applyNumberFormat="1" applyFont="1" applyBorder="1" applyAlignment="1">
      <alignment horizontal="center"/>
    </xf>
    <xf numFmtId="165" fontId="5" fillId="0" borderId="4" xfId="0" applyNumberFormat="1" applyFont="1" applyFill="1" applyBorder="1" applyAlignment="1">
      <alignment horizontal="center"/>
    </xf>
    <xf numFmtId="165" fontId="0" fillId="0" borderId="0" xfId="0" applyNumberFormat="1"/>
    <xf numFmtId="165" fontId="6" fillId="0" borderId="4" xfId="0" applyNumberFormat="1" applyFont="1" applyBorder="1" applyAlignment="1">
      <alignment horizontal="right" indent="2"/>
    </xf>
    <xf numFmtId="165" fontId="6" fillId="4" borderId="4" xfId="0" applyNumberFormat="1" applyFont="1" applyFill="1" applyBorder="1" applyAlignment="1">
      <alignment horizontal="right" indent="2"/>
    </xf>
    <xf numFmtId="165" fontId="6" fillId="0" borderId="4" xfId="0" applyNumberFormat="1" applyFont="1" applyFill="1" applyBorder="1" applyAlignment="1">
      <alignment horizontal="center"/>
    </xf>
    <xf numFmtId="165" fontId="6" fillId="0" borderId="4" xfId="0" applyNumberFormat="1" applyFont="1" applyFill="1" applyBorder="1" applyAlignment="1">
      <alignment horizontal="right" indent="2"/>
    </xf>
    <xf numFmtId="165" fontId="5" fillId="0" borderId="0" xfId="0" applyNumberFormat="1" applyFont="1"/>
    <xf numFmtId="165" fontId="5" fillId="0" borderId="0" xfId="0" applyNumberFormat="1" applyFont="1" applyAlignment="1">
      <alignment horizontal="right" indent="2"/>
    </xf>
    <xf numFmtId="165" fontId="5" fillId="0" borderId="0" xfId="0" applyNumberFormat="1" applyFont="1" applyAlignment="1">
      <alignment horizontal="left" indent="1"/>
    </xf>
    <xf numFmtId="165" fontId="5" fillId="0" borderId="0" xfId="0" applyNumberFormat="1" applyFont="1" applyAlignment="1">
      <alignment horizontal="center"/>
    </xf>
    <xf numFmtId="0" fontId="4" fillId="2" borderId="0" xfId="0" quotePrefix="1" applyFont="1" applyFill="1" applyBorder="1" applyAlignment="1">
      <alignment horizontal="center" wrapText="1"/>
    </xf>
    <xf numFmtId="165" fontId="3" fillId="0" borderId="5" xfId="0" applyNumberFormat="1" applyFont="1" applyBorder="1" applyAlignment="1">
      <alignment horizontal="right" indent="2"/>
    </xf>
    <xf numFmtId="165" fontId="6" fillId="0" borderId="5" xfId="0" applyNumberFormat="1" applyFont="1" applyBorder="1" applyAlignment="1">
      <alignment horizontal="right" indent="2"/>
    </xf>
    <xf numFmtId="165" fontId="6" fillId="0" borderId="5" xfId="0" applyNumberFormat="1" applyFont="1" applyFill="1" applyBorder="1" applyAlignment="1">
      <alignment horizontal="right" indent="2"/>
    </xf>
    <xf numFmtId="165" fontId="6" fillId="0" borderId="5" xfId="0" applyNumberFormat="1" applyFont="1" applyFill="1" applyBorder="1" applyAlignment="1">
      <alignment horizontal="center"/>
    </xf>
    <xf numFmtId="3" fontId="6" fillId="0" borderId="4" xfId="0" applyNumberFormat="1" applyFont="1" applyBorder="1" applyAlignment="1">
      <alignment horizontal="center"/>
    </xf>
    <xf numFmtId="3" fontId="6" fillId="4" borderId="4" xfId="0" applyNumberFormat="1" applyFont="1" applyFill="1" applyBorder="1" applyAlignment="1">
      <alignment horizontal="center"/>
    </xf>
    <xf numFmtId="3" fontId="6" fillId="0" borderId="4" xfId="0" applyNumberFormat="1" applyFont="1" applyFill="1" applyBorder="1" applyAlignment="1">
      <alignment horizontal="center"/>
    </xf>
    <xf numFmtId="3" fontId="6" fillId="0" borderId="5" xfId="0" applyNumberFormat="1" applyFont="1" applyBorder="1" applyAlignment="1">
      <alignment horizontal="center"/>
    </xf>
    <xf numFmtId="165" fontId="5" fillId="3" borderId="0" xfId="0" applyNumberFormat="1" applyFont="1" applyFill="1" applyAlignment="1">
      <alignment horizontal="center"/>
    </xf>
    <xf numFmtId="165" fontId="2" fillId="3" borderId="0" xfId="0" applyNumberFormat="1" applyFont="1" applyFill="1" applyBorder="1" applyAlignment="1">
      <alignment horizontal="center"/>
    </xf>
    <xf numFmtId="0" fontId="4" fillId="2" borderId="0"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wrapText="1"/>
    </xf>
    <xf numFmtId="165" fontId="6" fillId="0" borderId="4" xfId="0" applyNumberFormat="1" applyFont="1" applyFill="1" applyBorder="1" applyAlignment="1">
      <alignment horizontal="right" indent="6"/>
    </xf>
    <xf numFmtId="165" fontId="6" fillId="0" borderId="5" xfId="0" applyNumberFormat="1" applyFont="1" applyFill="1" applyBorder="1" applyAlignment="1">
      <alignment horizontal="right" indent="6"/>
    </xf>
    <xf numFmtId="0" fontId="0" fillId="0" borderId="0" xfId="0" applyAlignment="1">
      <alignment horizontal="left"/>
    </xf>
    <xf numFmtId="0" fontId="4" fillId="2" borderId="0" xfId="0" applyFont="1" applyFill="1" applyAlignment="1">
      <alignment horizontal="center" vertical="center" wrapText="1"/>
    </xf>
    <xf numFmtId="0" fontId="4" fillId="2" borderId="0" xfId="0" applyFont="1" applyFill="1" applyBorder="1" applyAlignment="1">
      <alignment horizontal="center" wrapText="1"/>
    </xf>
    <xf numFmtId="0" fontId="2" fillId="0" borderId="6" xfId="0" applyFont="1" applyBorder="1" applyAlignment="1">
      <alignment horizontal="left" vertical="top" wrapText="1"/>
    </xf>
    <xf numFmtId="165" fontId="2" fillId="0" borderId="6" xfId="0" applyNumberFormat="1" applyFont="1" applyBorder="1" applyAlignment="1">
      <alignment horizontal="center" vertical="top" wrapText="1"/>
    </xf>
    <xf numFmtId="165" fontId="3" fillId="0" borderId="6" xfId="0" applyNumberFormat="1" applyFont="1" applyBorder="1" applyAlignment="1">
      <alignment horizontal="center" vertical="top" wrapText="1"/>
    </xf>
    <xf numFmtId="0" fontId="11" fillId="0" borderId="0" xfId="0" applyFont="1"/>
    <xf numFmtId="0" fontId="4" fillId="2" borderId="0" xfId="0" applyFont="1" applyFill="1" applyAlignment="1">
      <alignment horizontal="center" vertical="center" wrapText="1"/>
    </xf>
    <xf numFmtId="0" fontId="0" fillId="0" borderId="0" xfId="0" applyBorder="1"/>
    <xf numFmtId="0" fontId="4" fillId="2" borderId="0" xfId="0" applyFont="1" applyFill="1" applyAlignment="1">
      <alignment horizontal="center" vertical="center" wrapText="1"/>
    </xf>
    <xf numFmtId="0" fontId="10" fillId="0" borderId="0" xfId="0" applyFont="1" applyAlignment="1">
      <alignment horizontal="center"/>
    </xf>
    <xf numFmtId="0" fontId="4" fillId="2" borderId="0" xfId="0" applyFont="1" applyFill="1" applyBorder="1" applyAlignment="1">
      <alignment horizontal="center" wrapText="1"/>
    </xf>
    <xf numFmtId="0" fontId="4" fillId="2" borderId="0" xfId="0" applyFont="1" applyFill="1" applyAlignment="1">
      <alignment horizontal="center" vertical="center" wrapText="1"/>
    </xf>
    <xf numFmtId="0" fontId="10" fillId="0" borderId="0" xfId="0" applyFont="1" applyAlignment="1">
      <alignment horizontal="right"/>
    </xf>
    <xf numFmtId="0" fontId="2" fillId="0" borderId="0" xfId="0" applyFont="1" applyAlignment="1">
      <alignment horizontal="center"/>
    </xf>
    <xf numFmtId="0" fontId="2" fillId="0" borderId="0" xfId="0" applyFont="1" applyAlignment="1"/>
    <xf numFmtId="0" fontId="4" fillId="2" borderId="0" xfId="0" applyFont="1" applyFill="1" applyBorder="1" applyAlignment="1">
      <alignment horizontal="center" wrapText="1"/>
    </xf>
    <xf numFmtId="0" fontId="2" fillId="0" borderId="0" xfId="0" applyFont="1" applyAlignment="1">
      <alignment horizontal="center"/>
    </xf>
    <xf numFmtId="165" fontId="5" fillId="3" borderId="0" xfId="0" applyNumberFormat="1" applyFont="1" applyFill="1" applyAlignment="1">
      <alignment horizontal="right" indent="2"/>
    </xf>
    <xf numFmtId="165" fontId="5" fillId="0" borderId="0" xfId="0" applyNumberFormat="1" applyFont="1" applyFill="1" applyAlignment="1">
      <alignment horizontal="center"/>
    </xf>
    <xf numFmtId="0" fontId="10" fillId="0" borderId="0" xfId="0" applyFont="1" applyAlignment="1">
      <alignment horizontal="center"/>
    </xf>
    <xf numFmtId="0" fontId="4" fillId="2" borderId="0" xfId="0" applyFont="1" applyFill="1" applyBorder="1" applyAlignment="1">
      <alignment horizontal="center" wrapText="1"/>
    </xf>
    <xf numFmtId="0" fontId="9"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0" fontId="3" fillId="5" borderId="1" xfId="0" applyFont="1" applyFill="1" applyBorder="1" applyAlignment="1">
      <alignment horizontal="left" vertical="center" wrapText="1"/>
    </xf>
    <xf numFmtId="0" fontId="10" fillId="0" borderId="0" xfId="0" applyFont="1" applyAlignment="1">
      <alignment horizontal="center"/>
    </xf>
    <xf numFmtId="0" fontId="4" fillId="2" borderId="3" xfId="0" applyFont="1" applyFill="1" applyBorder="1" applyAlignment="1">
      <alignment horizontal="center" vertical="center"/>
    </xf>
    <xf numFmtId="0" fontId="4" fillId="2" borderId="0" xfId="0" applyFont="1" applyFill="1" applyAlignment="1">
      <alignment horizontal="center" vertical="center" wrapText="1"/>
    </xf>
    <xf numFmtId="0" fontId="2" fillId="0" borderId="0" xfId="0" applyFont="1" applyAlignment="1">
      <alignment horizontal="right"/>
    </xf>
    <xf numFmtId="0" fontId="3" fillId="0" borderId="1" xfId="0" applyFont="1" applyBorder="1" applyAlignment="1">
      <alignment horizontal="left" wrapText="1"/>
    </xf>
    <xf numFmtId="0" fontId="2" fillId="0" borderId="0" xfId="0" applyFont="1" applyAlignment="1">
      <alignment horizontal="center"/>
    </xf>
    <xf numFmtId="0" fontId="3" fillId="0" borderId="0" xfId="0" applyFont="1" applyBorder="1" applyAlignment="1">
      <alignment horizontal="left" vertical="center" wrapText="1"/>
    </xf>
    <xf numFmtId="0" fontId="2" fillId="0" borderId="0" xfId="0" applyFont="1" applyBorder="1" applyAlignment="1">
      <alignment horizontal="left" vertical="center" wrapText="1"/>
    </xf>
    <xf numFmtId="0" fontId="5" fillId="5" borderId="1" xfId="0" applyFont="1" applyFill="1" applyBorder="1" applyAlignment="1">
      <alignment horizontal="left"/>
    </xf>
    <xf numFmtId="0" fontId="0" fillId="0" borderId="1" xfId="0" applyBorder="1" applyAlignment="1">
      <alignment horizontal="left"/>
    </xf>
    <xf numFmtId="0" fontId="2" fillId="5" borderId="0"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0" xfId="0" applyFont="1" applyFill="1" applyBorder="1" applyAlignment="1">
      <alignment horizont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5" borderId="0" xfId="0" applyFont="1" applyFill="1" applyBorder="1" applyAlignment="1">
      <alignment horizontal="left" vertical="center" wrapText="1"/>
    </xf>
    <xf numFmtId="0" fontId="1" fillId="0" borderId="0" xfId="0" applyFont="1" applyAlignment="1">
      <alignment horizontal="left" wrapText="1"/>
    </xf>
  </cellXfs>
  <cellStyles count="1">
    <cellStyle name="Normal" xfId="0" builtinId="0"/>
  </cellStyles>
  <dxfs count="0"/>
  <tableStyles count="0" defaultTableStyle="TableStyleMedium9" defaultPivotStyle="PivotStyleLight16"/>
  <colors>
    <mruColors>
      <color rgb="FF00B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533401</xdr:colOff>
      <xdr:row>17</xdr:row>
      <xdr:rowOff>190502</xdr:rowOff>
    </xdr:from>
    <xdr:to>
      <xdr:col>1</xdr:col>
      <xdr:colOff>1428750</xdr:colOff>
      <xdr:row>22</xdr:row>
      <xdr:rowOff>76200</xdr:rowOff>
    </xdr:to>
    <xdr:cxnSp macro="">
      <xdr:nvCxnSpPr>
        <xdr:cNvPr id="2" name="1 Conector recto de flecha"/>
        <xdr:cNvCxnSpPr/>
      </xdr:nvCxnSpPr>
      <xdr:spPr>
        <a:xfrm flipV="1">
          <a:off x="1295401" y="4629152"/>
          <a:ext cx="895349" cy="2019298"/>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1009650</xdr:colOff>
      <xdr:row>17</xdr:row>
      <xdr:rowOff>209552</xdr:rowOff>
    </xdr:from>
    <xdr:to>
      <xdr:col>2</xdr:col>
      <xdr:colOff>1123950</xdr:colOff>
      <xdr:row>22</xdr:row>
      <xdr:rowOff>76200</xdr:rowOff>
    </xdr:to>
    <xdr:cxnSp macro="">
      <xdr:nvCxnSpPr>
        <xdr:cNvPr id="3" name="2 Conector recto de flecha"/>
        <xdr:cNvCxnSpPr>
          <a:stCxn id="6" idx="0"/>
        </xdr:cNvCxnSpPr>
      </xdr:nvCxnSpPr>
      <xdr:spPr>
        <a:xfrm flipV="1">
          <a:off x="3524250" y="4648202"/>
          <a:ext cx="114300" cy="2000248"/>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400051</xdr:colOff>
      <xdr:row>17</xdr:row>
      <xdr:rowOff>219075</xdr:rowOff>
    </xdr:from>
    <xdr:to>
      <xdr:col>4</xdr:col>
      <xdr:colOff>628650</xdr:colOff>
      <xdr:row>21</xdr:row>
      <xdr:rowOff>38100</xdr:rowOff>
    </xdr:to>
    <xdr:cxnSp macro="">
      <xdr:nvCxnSpPr>
        <xdr:cNvPr id="4" name="3 Conector recto de flecha"/>
        <xdr:cNvCxnSpPr>
          <a:stCxn id="7" idx="0"/>
        </xdr:cNvCxnSpPr>
      </xdr:nvCxnSpPr>
      <xdr:spPr>
        <a:xfrm flipH="1" flipV="1">
          <a:off x="5600701" y="4657725"/>
          <a:ext cx="228599" cy="168592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352426</xdr:colOff>
      <xdr:row>22</xdr:row>
      <xdr:rowOff>104775</xdr:rowOff>
    </xdr:from>
    <xdr:to>
      <xdr:col>1</xdr:col>
      <xdr:colOff>1323976</xdr:colOff>
      <xdr:row>25</xdr:row>
      <xdr:rowOff>104775</xdr:rowOff>
    </xdr:to>
    <xdr:sp macro="" textlink="">
      <xdr:nvSpPr>
        <xdr:cNvPr id="5" name="4 CuadroTexto"/>
        <xdr:cNvSpPr txBox="1"/>
      </xdr:nvSpPr>
      <xdr:spPr>
        <a:xfrm>
          <a:off x="352426" y="6677025"/>
          <a:ext cx="1733550"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Numerador= promedio de los avances de i.</a:t>
          </a:r>
        </a:p>
      </xdr:txBody>
    </xdr:sp>
    <xdr:clientData/>
  </xdr:twoCellAnchor>
  <xdr:twoCellAnchor>
    <xdr:from>
      <xdr:col>2</xdr:col>
      <xdr:colOff>142875</xdr:colOff>
      <xdr:row>22</xdr:row>
      <xdr:rowOff>76200</xdr:rowOff>
    </xdr:from>
    <xdr:to>
      <xdr:col>3</xdr:col>
      <xdr:colOff>352425</xdr:colOff>
      <xdr:row>26</xdr:row>
      <xdr:rowOff>28575</xdr:rowOff>
    </xdr:to>
    <xdr:sp macro="" textlink="">
      <xdr:nvSpPr>
        <xdr:cNvPr id="6" name="5 CuadroTexto"/>
        <xdr:cNvSpPr txBox="1"/>
      </xdr:nvSpPr>
      <xdr:spPr>
        <a:xfrm>
          <a:off x="2657475" y="6648450"/>
          <a:ext cx="1733550" cy="71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Denominador= promedio de las metas  programadas de i.</a:t>
          </a:r>
        </a:p>
      </xdr:txBody>
    </xdr:sp>
    <xdr:clientData/>
  </xdr:twoCellAnchor>
  <xdr:twoCellAnchor>
    <xdr:from>
      <xdr:col>3</xdr:col>
      <xdr:colOff>923925</xdr:colOff>
      <xdr:row>21</xdr:row>
      <xdr:rowOff>38100</xdr:rowOff>
    </xdr:from>
    <xdr:to>
      <xdr:col>5</xdr:col>
      <xdr:colOff>733425</xdr:colOff>
      <xdr:row>23</xdr:row>
      <xdr:rowOff>152400</xdr:rowOff>
    </xdr:to>
    <xdr:sp macro="" textlink="">
      <xdr:nvSpPr>
        <xdr:cNvPr id="7" name="6 CuadroTexto"/>
        <xdr:cNvSpPr txBox="1"/>
      </xdr:nvSpPr>
      <xdr:spPr>
        <a:xfrm>
          <a:off x="4962525" y="6343650"/>
          <a:ext cx="1733550"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Resultado = numerador/denominador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1076327</xdr:colOff>
      <xdr:row>18</xdr:row>
      <xdr:rowOff>209551</xdr:rowOff>
    </xdr:from>
    <xdr:to>
      <xdr:col>9</xdr:col>
      <xdr:colOff>257175</xdr:colOff>
      <xdr:row>19</xdr:row>
      <xdr:rowOff>257175</xdr:rowOff>
    </xdr:to>
    <xdr:cxnSp macro="">
      <xdr:nvCxnSpPr>
        <xdr:cNvPr id="2" name="1 Conector recto de flecha"/>
        <xdr:cNvCxnSpPr/>
      </xdr:nvCxnSpPr>
      <xdr:spPr>
        <a:xfrm flipH="1" flipV="1">
          <a:off x="8524877" y="5153026"/>
          <a:ext cx="1066798" cy="314324"/>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333374</xdr:colOff>
      <xdr:row>18</xdr:row>
      <xdr:rowOff>209550</xdr:rowOff>
    </xdr:from>
    <xdr:to>
      <xdr:col>12</xdr:col>
      <xdr:colOff>266699</xdr:colOff>
      <xdr:row>19</xdr:row>
      <xdr:rowOff>514350</xdr:rowOff>
    </xdr:to>
    <xdr:sp macro="" textlink="">
      <xdr:nvSpPr>
        <xdr:cNvPr id="3" name="2 CuadroTexto"/>
        <xdr:cNvSpPr txBox="1"/>
      </xdr:nvSpPr>
      <xdr:spPr>
        <a:xfrm>
          <a:off x="9667874" y="5153025"/>
          <a:ext cx="244792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único dato que debe ser capturado en la celda de meta alcanzada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533401</xdr:colOff>
      <xdr:row>17</xdr:row>
      <xdr:rowOff>190502</xdr:rowOff>
    </xdr:from>
    <xdr:to>
      <xdr:col>1</xdr:col>
      <xdr:colOff>1428750</xdr:colOff>
      <xdr:row>22</xdr:row>
      <xdr:rowOff>76200</xdr:rowOff>
    </xdr:to>
    <xdr:cxnSp macro="">
      <xdr:nvCxnSpPr>
        <xdr:cNvPr id="3" name="2 Conector recto de flecha"/>
        <xdr:cNvCxnSpPr/>
      </xdr:nvCxnSpPr>
      <xdr:spPr>
        <a:xfrm flipV="1">
          <a:off x="1295401" y="4629152"/>
          <a:ext cx="895349" cy="2019298"/>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1009650</xdr:colOff>
      <xdr:row>17</xdr:row>
      <xdr:rowOff>209552</xdr:rowOff>
    </xdr:from>
    <xdr:to>
      <xdr:col>2</xdr:col>
      <xdr:colOff>1123950</xdr:colOff>
      <xdr:row>22</xdr:row>
      <xdr:rowOff>76200</xdr:rowOff>
    </xdr:to>
    <xdr:cxnSp macro="">
      <xdr:nvCxnSpPr>
        <xdr:cNvPr id="7" name="6 Conector recto de flecha"/>
        <xdr:cNvCxnSpPr>
          <a:stCxn id="12" idx="0"/>
        </xdr:cNvCxnSpPr>
      </xdr:nvCxnSpPr>
      <xdr:spPr>
        <a:xfrm flipV="1">
          <a:off x="3524250" y="4648202"/>
          <a:ext cx="114300" cy="2000248"/>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400051</xdr:colOff>
      <xdr:row>17</xdr:row>
      <xdr:rowOff>219075</xdr:rowOff>
    </xdr:from>
    <xdr:to>
      <xdr:col>4</xdr:col>
      <xdr:colOff>628650</xdr:colOff>
      <xdr:row>21</xdr:row>
      <xdr:rowOff>38100</xdr:rowOff>
    </xdr:to>
    <xdr:cxnSp macro="">
      <xdr:nvCxnSpPr>
        <xdr:cNvPr id="10" name="9 Conector recto de flecha"/>
        <xdr:cNvCxnSpPr>
          <a:stCxn id="13" idx="0"/>
        </xdr:cNvCxnSpPr>
      </xdr:nvCxnSpPr>
      <xdr:spPr>
        <a:xfrm flipH="1" flipV="1">
          <a:off x="5600701" y="4657725"/>
          <a:ext cx="228599" cy="1685925"/>
        </a:xfrm>
        <a:prstGeom prst="straightConnector1">
          <a:avLst/>
        </a:prstGeom>
        <a:ln w="2540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352426</xdr:colOff>
      <xdr:row>22</xdr:row>
      <xdr:rowOff>104775</xdr:rowOff>
    </xdr:from>
    <xdr:to>
      <xdr:col>1</xdr:col>
      <xdr:colOff>1323976</xdr:colOff>
      <xdr:row>25</xdr:row>
      <xdr:rowOff>104775</xdr:rowOff>
    </xdr:to>
    <xdr:sp macro="" textlink="">
      <xdr:nvSpPr>
        <xdr:cNvPr id="11" name="10 CuadroTexto"/>
        <xdr:cNvSpPr txBox="1"/>
      </xdr:nvSpPr>
      <xdr:spPr>
        <a:xfrm>
          <a:off x="352426" y="6677025"/>
          <a:ext cx="1733550"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Numerador= promedio de los avances de i.</a:t>
          </a:r>
        </a:p>
      </xdr:txBody>
    </xdr:sp>
    <xdr:clientData/>
  </xdr:twoCellAnchor>
  <xdr:twoCellAnchor>
    <xdr:from>
      <xdr:col>2</xdr:col>
      <xdr:colOff>142875</xdr:colOff>
      <xdr:row>22</xdr:row>
      <xdr:rowOff>76200</xdr:rowOff>
    </xdr:from>
    <xdr:to>
      <xdr:col>3</xdr:col>
      <xdr:colOff>352425</xdr:colOff>
      <xdr:row>26</xdr:row>
      <xdr:rowOff>28575</xdr:rowOff>
    </xdr:to>
    <xdr:sp macro="" textlink="">
      <xdr:nvSpPr>
        <xdr:cNvPr id="12" name="11 CuadroTexto"/>
        <xdr:cNvSpPr txBox="1"/>
      </xdr:nvSpPr>
      <xdr:spPr>
        <a:xfrm>
          <a:off x="2657475" y="6648450"/>
          <a:ext cx="1733550" cy="71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Denominador= promedio de las metas  programadas de i.</a:t>
          </a:r>
        </a:p>
      </xdr:txBody>
    </xdr:sp>
    <xdr:clientData/>
  </xdr:twoCellAnchor>
  <xdr:twoCellAnchor>
    <xdr:from>
      <xdr:col>3</xdr:col>
      <xdr:colOff>923925</xdr:colOff>
      <xdr:row>21</xdr:row>
      <xdr:rowOff>38100</xdr:rowOff>
    </xdr:from>
    <xdr:to>
      <xdr:col>5</xdr:col>
      <xdr:colOff>733425</xdr:colOff>
      <xdr:row>23</xdr:row>
      <xdr:rowOff>152400</xdr:rowOff>
    </xdr:to>
    <xdr:sp macro="" textlink="">
      <xdr:nvSpPr>
        <xdr:cNvPr id="13" name="12 CuadroTexto"/>
        <xdr:cNvSpPr txBox="1"/>
      </xdr:nvSpPr>
      <xdr:spPr>
        <a:xfrm>
          <a:off x="4962525" y="6343650"/>
          <a:ext cx="1733550"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Resultado = numerador/denominador</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C13" sqref="C13"/>
    </sheetView>
  </sheetViews>
  <sheetFormatPr baseColWidth="10" defaultRowHeight="15" x14ac:dyDescent="0.25"/>
  <cols>
    <col min="1" max="1" width="21.85546875" customWidth="1"/>
    <col min="2" max="2" width="14.5703125" customWidth="1"/>
    <col min="4" max="4" width="3.140625" customWidth="1"/>
    <col min="5" max="5" width="23.5703125" customWidth="1"/>
    <col min="6" max="6" width="16" customWidth="1"/>
  </cols>
  <sheetData>
    <row r="1" spans="1:7" ht="31.5" x14ac:dyDescent="0.9">
      <c r="A1" s="75" t="s">
        <v>34</v>
      </c>
      <c r="B1" s="75"/>
      <c r="C1" s="75"/>
      <c r="D1" s="75"/>
      <c r="E1" s="75"/>
      <c r="F1" s="75"/>
      <c r="G1" s="75"/>
    </row>
    <row r="2" spans="1:7" ht="24.75" x14ac:dyDescent="0.7">
      <c r="A2" s="79" t="s">
        <v>51</v>
      </c>
      <c r="B2" s="79"/>
      <c r="C2" s="79"/>
      <c r="D2" s="79"/>
      <c r="E2" s="79"/>
      <c r="F2" s="79"/>
      <c r="G2" s="79"/>
    </row>
    <row r="3" spans="1:7" ht="27" customHeight="1" x14ac:dyDescent="0.7">
      <c r="A3" s="66"/>
      <c r="B3" s="63"/>
      <c r="C3" s="63"/>
      <c r="D3" s="63"/>
      <c r="E3" s="82" t="s">
        <v>62</v>
      </c>
      <c r="F3" s="82"/>
      <c r="G3" s="82"/>
    </row>
    <row r="4" spans="1:7" ht="28.5" customHeight="1" x14ac:dyDescent="0.25">
      <c r="A4" s="80" t="s">
        <v>85</v>
      </c>
      <c r="B4" s="80"/>
      <c r="C4" s="80"/>
      <c r="D4" s="8"/>
      <c r="E4" s="80" t="s">
        <v>86</v>
      </c>
      <c r="F4" s="80"/>
      <c r="G4" s="80"/>
    </row>
    <row r="5" spans="1:7" ht="53.25" x14ac:dyDescent="0.25">
      <c r="A5" s="50" t="s">
        <v>45</v>
      </c>
      <c r="B5" s="50" t="s">
        <v>46</v>
      </c>
      <c r="C5" s="81" t="s">
        <v>31</v>
      </c>
      <c r="D5" s="10"/>
      <c r="E5" s="50" t="s">
        <v>45</v>
      </c>
      <c r="F5" s="50" t="s">
        <v>46</v>
      </c>
      <c r="G5" s="81" t="s">
        <v>32</v>
      </c>
    </row>
    <row r="6" spans="1:7" ht="17.25" x14ac:dyDescent="0.25">
      <c r="A6" s="11" t="s">
        <v>10</v>
      </c>
      <c r="B6" s="11" t="s">
        <v>11</v>
      </c>
      <c r="C6" s="81"/>
      <c r="D6" s="10"/>
      <c r="E6" s="11" t="s">
        <v>12</v>
      </c>
      <c r="F6" s="11" t="s">
        <v>13</v>
      </c>
      <c r="G6" s="81"/>
    </row>
    <row r="7" spans="1:7" ht="18.75" x14ac:dyDescent="0.5">
      <c r="A7" s="12"/>
      <c r="B7" s="12"/>
      <c r="C7" s="12"/>
      <c r="D7" s="12"/>
      <c r="E7" s="12"/>
      <c r="F7" s="12"/>
      <c r="G7" s="12"/>
    </row>
    <row r="8" spans="1:7" ht="18.75" x14ac:dyDescent="0.5">
      <c r="A8" s="17">
        <v>60000000</v>
      </c>
      <c r="B8" s="17">
        <f>16105.845*1000000</f>
        <v>16105845000</v>
      </c>
      <c r="C8" s="47">
        <f>(+A8/B8)*100</f>
        <v>0.37253556084763018</v>
      </c>
      <c r="D8" s="17"/>
      <c r="E8" s="17">
        <v>54000000</v>
      </c>
      <c r="F8" s="17">
        <v>18038546400</v>
      </c>
      <c r="G8" s="47">
        <f>+E8/F8*100</f>
        <v>0.29935893282398857</v>
      </c>
    </row>
    <row r="9" spans="1:7" ht="19.5" customHeight="1" thickBot="1" x14ac:dyDescent="0.55000000000000004">
      <c r="A9" s="14"/>
      <c r="B9" s="14"/>
      <c r="C9" s="15"/>
      <c r="D9" s="15"/>
      <c r="E9" s="14"/>
      <c r="F9" s="14"/>
      <c r="G9" s="16"/>
    </row>
    <row r="10" spans="1:7" ht="121.5" customHeight="1" x14ac:dyDescent="0.25">
      <c r="A10" s="78" t="s">
        <v>54</v>
      </c>
      <c r="B10" s="78"/>
      <c r="C10" s="78"/>
      <c r="D10" s="78"/>
      <c r="E10" s="78"/>
      <c r="F10" s="78"/>
      <c r="G10" s="78"/>
    </row>
    <row r="11" spans="1:7" ht="72.75" customHeight="1" x14ac:dyDescent="0.5">
      <c r="A11" s="77" t="s">
        <v>53</v>
      </c>
      <c r="B11" s="77"/>
      <c r="C11" s="77"/>
      <c r="D11" s="77"/>
      <c r="E11" s="77"/>
      <c r="F11" s="77"/>
      <c r="G11" s="77"/>
    </row>
    <row r="12" spans="1:7" ht="23.25" customHeight="1" x14ac:dyDescent="0.5">
      <c r="A12" s="76"/>
      <c r="B12" s="76"/>
      <c r="C12" s="76"/>
      <c r="D12" s="76"/>
      <c r="E12" s="76"/>
      <c r="F12" s="76"/>
      <c r="G12" s="76"/>
    </row>
    <row r="13" spans="1:7" ht="66" customHeight="1" x14ac:dyDescent="0.25"/>
    <row r="14" spans="1:7" ht="30.75" customHeight="1" x14ac:dyDescent="0.25"/>
    <row r="15" spans="1:7" ht="132.75" customHeight="1" x14ac:dyDescent="0.25"/>
  </sheetData>
  <mergeCells count="10">
    <mergeCell ref="A1:G1"/>
    <mergeCell ref="A12:G12"/>
    <mergeCell ref="A11:G11"/>
    <mergeCell ref="A10:G10"/>
    <mergeCell ref="A2:G2"/>
    <mergeCell ref="A4:C4"/>
    <mergeCell ref="E4:G4"/>
    <mergeCell ref="C5:C6"/>
    <mergeCell ref="G5:G6"/>
    <mergeCell ref="E3:G3"/>
  </mergeCells>
  <pageMargins left="0.70866141732283472" right="0.70866141732283472" top="0.74803149606299213" bottom="0.74803149606299213" header="0.31496062992125984" footer="0.31496062992125984"/>
  <pageSetup scale="95" orientation="landscape" r:id="rId1"/>
  <ignoredErrors>
    <ignoredError sqref="B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E18" sqref="E18"/>
    </sheetView>
  </sheetViews>
  <sheetFormatPr baseColWidth="10" defaultRowHeight="15" x14ac:dyDescent="0.25"/>
  <cols>
    <col min="2" max="2" width="26.28515625" customWidth="1"/>
    <col min="3" max="3" width="22.85546875" customWidth="1"/>
    <col min="4" max="4" width="17.42578125" customWidth="1"/>
  </cols>
  <sheetData>
    <row r="1" spans="1:5" ht="31.5" x14ac:dyDescent="0.9">
      <c r="A1" s="75" t="s">
        <v>8</v>
      </c>
      <c r="B1" s="75"/>
      <c r="C1" s="75"/>
      <c r="D1" s="75"/>
    </row>
    <row r="2" spans="1:5" ht="24.75" x14ac:dyDescent="0.7">
      <c r="A2" s="79" t="s">
        <v>29</v>
      </c>
      <c r="B2" s="79"/>
      <c r="C2" s="79"/>
      <c r="D2" s="79"/>
    </row>
    <row r="3" spans="1:5" ht="24.75" x14ac:dyDescent="0.7">
      <c r="A3" s="63"/>
      <c r="B3" s="63"/>
      <c r="C3" s="82" t="s">
        <v>63</v>
      </c>
      <c r="D3" s="82"/>
    </row>
    <row r="4" spans="1:5" ht="21.75" customHeight="1" x14ac:dyDescent="0.5">
      <c r="A4" s="48"/>
      <c r="B4" s="69" t="s">
        <v>81</v>
      </c>
      <c r="C4" s="69" t="s">
        <v>80</v>
      </c>
      <c r="D4" s="24"/>
    </row>
    <row r="5" spans="1:5" ht="19.5" customHeight="1" x14ac:dyDescent="0.5">
      <c r="A5" s="48" t="s">
        <v>23</v>
      </c>
      <c r="B5" s="37" t="s">
        <v>10</v>
      </c>
      <c r="C5" s="37" t="s">
        <v>11</v>
      </c>
      <c r="D5" s="24" t="s">
        <v>30</v>
      </c>
    </row>
    <row r="6" spans="1:5" ht="18.75" x14ac:dyDescent="0.5">
      <c r="A6" s="26"/>
      <c r="B6" s="26"/>
      <c r="C6" s="26"/>
      <c r="D6" s="26"/>
      <c r="E6" s="28"/>
    </row>
    <row r="7" spans="1:5" ht="20.25" customHeight="1" x14ac:dyDescent="0.5">
      <c r="A7" s="42">
        <v>1</v>
      </c>
      <c r="B7" s="51">
        <v>55</v>
      </c>
      <c r="C7" s="51">
        <v>60</v>
      </c>
      <c r="D7" s="31">
        <f>B7/C7*100</f>
        <v>91.666666666666657</v>
      </c>
      <c r="E7" s="28"/>
    </row>
    <row r="8" spans="1:5" ht="18.75" x14ac:dyDescent="0.5">
      <c r="A8" s="42">
        <v>2</v>
      </c>
      <c r="B8" s="51">
        <v>80</v>
      </c>
      <c r="C8" s="51">
        <v>100</v>
      </c>
      <c r="D8" s="31">
        <f t="shared" ref="D8:D17" si="0">B8/C8*100</f>
        <v>80</v>
      </c>
      <c r="E8" s="28"/>
    </row>
    <row r="9" spans="1:5" ht="18.75" x14ac:dyDescent="0.5">
      <c r="A9" s="42">
        <v>3</v>
      </c>
      <c r="B9" s="51">
        <v>42.5</v>
      </c>
      <c r="C9" s="51">
        <v>50</v>
      </c>
      <c r="D9" s="31">
        <f t="shared" si="0"/>
        <v>85</v>
      </c>
      <c r="E9" s="28"/>
    </row>
    <row r="10" spans="1:5" ht="18.75" x14ac:dyDescent="0.5">
      <c r="A10" s="42">
        <v>4</v>
      </c>
      <c r="B10" s="51">
        <v>25</v>
      </c>
      <c r="C10" s="51">
        <v>50</v>
      </c>
      <c r="D10" s="31">
        <f>B10/C10*100</f>
        <v>50</v>
      </c>
      <c r="E10" s="28"/>
    </row>
    <row r="11" spans="1:5" ht="18.75" x14ac:dyDescent="0.5">
      <c r="A11" s="42">
        <v>5</v>
      </c>
      <c r="B11" s="51">
        <v>23</v>
      </c>
      <c r="C11" s="51">
        <v>100</v>
      </c>
      <c r="D11" s="31">
        <f t="shared" si="0"/>
        <v>23</v>
      </c>
      <c r="E11" s="28"/>
    </row>
    <row r="12" spans="1:5" ht="18.75" x14ac:dyDescent="0.5">
      <c r="A12" s="43">
        <v>6</v>
      </c>
      <c r="B12" s="51">
        <v>90</v>
      </c>
      <c r="C12" s="51">
        <v>90</v>
      </c>
      <c r="D12" s="31">
        <f t="shared" si="0"/>
        <v>100</v>
      </c>
      <c r="E12" s="28"/>
    </row>
    <row r="13" spans="1:5" ht="18.75" x14ac:dyDescent="0.5">
      <c r="A13" s="42">
        <v>7</v>
      </c>
      <c r="B13" s="51">
        <v>100</v>
      </c>
      <c r="C13" s="51">
        <v>100</v>
      </c>
      <c r="D13" s="31">
        <f t="shared" si="0"/>
        <v>100</v>
      </c>
      <c r="E13" s="28"/>
    </row>
    <row r="14" spans="1:5" ht="18.75" x14ac:dyDescent="0.5">
      <c r="A14" s="42">
        <v>8</v>
      </c>
      <c r="B14" s="51">
        <v>52</v>
      </c>
      <c r="C14" s="51">
        <v>80</v>
      </c>
      <c r="D14" s="31">
        <f t="shared" si="0"/>
        <v>65</v>
      </c>
      <c r="E14" s="28"/>
    </row>
    <row r="15" spans="1:5" ht="18.75" x14ac:dyDescent="0.5">
      <c r="A15" s="44">
        <v>9</v>
      </c>
      <c r="B15" s="51">
        <v>100</v>
      </c>
      <c r="C15" s="51">
        <v>100</v>
      </c>
      <c r="D15" s="31">
        <f t="shared" si="0"/>
        <v>100</v>
      </c>
      <c r="E15" s="28"/>
    </row>
    <row r="16" spans="1:5" ht="18.75" x14ac:dyDescent="0.5">
      <c r="A16" s="42">
        <v>10</v>
      </c>
      <c r="B16" s="51">
        <v>50</v>
      </c>
      <c r="C16" s="51">
        <v>100</v>
      </c>
      <c r="D16" s="31">
        <f t="shared" si="0"/>
        <v>50</v>
      </c>
      <c r="E16" s="28"/>
    </row>
    <row r="17" spans="1:5" ht="19.5" thickBot="1" x14ac:dyDescent="0.55000000000000004">
      <c r="A17" s="45">
        <v>11</v>
      </c>
      <c r="B17" s="52">
        <v>80</v>
      </c>
      <c r="C17" s="52">
        <v>100</v>
      </c>
      <c r="D17" s="41">
        <f t="shared" si="0"/>
        <v>80</v>
      </c>
      <c r="E17" s="28"/>
    </row>
    <row r="18" spans="1:5" ht="18.75" x14ac:dyDescent="0.5">
      <c r="A18" s="33"/>
      <c r="B18" s="71">
        <f>SUM(B7:B17)/11</f>
        <v>63.409090909090907</v>
      </c>
      <c r="C18" s="71">
        <f>SUM(C7:C17)/11</f>
        <v>84.545454545454547</v>
      </c>
      <c r="D18" s="72">
        <f>SUM(D7:D17)/11</f>
        <v>74.969696969696969</v>
      </c>
      <c r="E18" s="46">
        <f>+B18/C18*100</f>
        <v>75</v>
      </c>
    </row>
    <row r="19" spans="1:5" ht="46.5" customHeight="1" x14ac:dyDescent="0.5">
      <c r="A19" s="89" t="s">
        <v>78</v>
      </c>
      <c r="B19" s="94"/>
      <c r="C19" s="94"/>
      <c r="D19" s="94"/>
      <c r="E19" s="36"/>
    </row>
    <row r="20" spans="1:5" ht="36.75" customHeight="1" x14ac:dyDescent="0.5">
      <c r="A20" s="76" t="s">
        <v>84</v>
      </c>
      <c r="B20" s="76"/>
      <c r="C20" s="76"/>
      <c r="D20" s="76"/>
    </row>
    <row r="21" spans="1:5" ht="45" customHeight="1" x14ac:dyDescent="0.5">
      <c r="A21" s="76" t="s">
        <v>44</v>
      </c>
      <c r="B21" s="76"/>
      <c r="C21" s="76"/>
      <c r="D21" s="76"/>
    </row>
    <row r="22" spans="1:5" ht="21" customHeight="1" x14ac:dyDescent="0.5">
      <c r="A22" s="76" t="s">
        <v>77</v>
      </c>
      <c r="B22" s="76"/>
      <c r="C22" s="76"/>
      <c r="D22" s="76"/>
    </row>
    <row r="23" spans="1:5" x14ac:dyDescent="0.25">
      <c r="A23" s="61"/>
      <c r="B23" s="61"/>
      <c r="C23" s="61"/>
      <c r="D23" s="61"/>
    </row>
  </sheetData>
  <mergeCells count="7">
    <mergeCell ref="A20:D20"/>
    <mergeCell ref="A22:D22"/>
    <mergeCell ref="A21:D21"/>
    <mergeCell ref="A1:D1"/>
    <mergeCell ref="A2:D2"/>
    <mergeCell ref="A19:D19"/>
    <mergeCell ref="C3:D3"/>
  </mergeCells>
  <pageMargins left="0.70866141732283472" right="0.70866141732283472" top="0.74803149606299213" bottom="0.74803149606299213" header="0.31496062992125984" footer="0.31496062992125984"/>
  <pageSetup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F17" sqref="F17"/>
    </sheetView>
  </sheetViews>
  <sheetFormatPr baseColWidth="10" defaultRowHeight="15" x14ac:dyDescent="0.25"/>
  <cols>
    <col min="1" max="1" width="14.140625" customWidth="1"/>
    <col min="2" max="2" width="18.85546875" customWidth="1"/>
    <col min="3" max="3" width="13.28515625" customWidth="1"/>
    <col min="4" max="4" width="4.5703125" customWidth="1"/>
    <col min="5" max="5" width="13.7109375" customWidth="1"/>
    <col min="6" max="6" width="19.7109375" customWidth="1"/>
    <col min="7" max="7" width="13.42578125" customWidth="1"/>
  </cols>
  <sheetData>
    <row r="1" spans="1:8" ht="28.5" customHeight="1" x14ac:dyDescent="0.9">
      <c r="A1" s="75" t="s">
        <v>8</v>
      </c>
      <c r="B1" s="75"/>
      <c r="C1" s="75"/>
      <c r="D1" s="75"/>
      <c r="E1" s="75"/>
      <c r="F1" s="75"/>
      <c r="G1" s="75"/>
      <c r="H1" s="75"/>
    </row>
    <row r="2" spans="1:8" ht="21" customHeight="1" x14ac:dyDescent="0.7">
      <c r="A2" s="79" t="s">
        <v>28</v>
      </c>
      <c r="B2" s="79"/>
      <c r="C2" s="79"/>
      <c r="D2" s="79"/>
      <c r="E2" s="79"/>
      <c r="F2" s="79"/>
      <c r="G2" s="79"/>
      <c r="H2" s="79"/>
    </row>
    <row r="3" spans="1:8" ht="21" customHeight="1" x14ac:dyDescent="0.7">
      <c r="A3" s="63"/>
      <c r="B3" s="63"/>
      <c r="C3" s="63"/>
      <c r="D3" s="63"/>
      <c r="E3" s="63"/>
      <c r="F3" s="63"/>
      <c r="G3" s="70" t="s">
        <v>63</v>
      </c>
      <c r="H3" s="70"/>
    </row>
    <row r="4" spans="1:8" ht="17.25" x14ac:dyDescent="0.25">
      <c r="A4" s="80" t="s">
        <v>85</v>
      </c>
      <c r="B4" s="80"/>
      <c r="C4" s="80"/>
      <c r="D4" s="8"/>
      <c r="E4" s="80" t="s">
        <v>86</v>
      </c>
      <c r="F4" s="80"/>
      <c r="G4" s="80"/>
      <c r="H4" s="8"/>
    </row>
    <row r="5" spans="1:8" ht="31.5" customHeight="1" x14ac:dyDescent="0.25">
      <c r="A5" s="50" t="s">
        <v>43</v>
      </c>
      <c r="B5" s="60" t="s">
        <v>59</v>
      </c>
      <c r="C5" s="81" t="s">
        <v>25</v>
      </c>
      <c r="D5" s="49"/>
      <c r="E5" s="50" t="s">
        <v>43</v>
      </c>
      <c r="F5" s="60" t="s">
        <v>59</v>
      </c>
      <c r="G5" s="81" t="s">
        <v>26</v>
      </c>
      <c r="H5" s="54" t="s">
        <v>52</v>
      </c>
    </row>
    <row r="6" spans="1:8" ht="25.5" customHeight="1" x14ac:dyDescent="0.25">
      <c r="A6" s="11" t="s">
        <v>10</v>
      </c>
      <c r="B6" s="11" t="s">
        <v>11</v>
      </c>
      <c r="C6" s="81"/>
      <c r="D6" s="49"/>
      <c r="E6" s="11" t="s">
        <v>12</v>
      </c>
      <c r="F6" s="11" t="s">
        <v>13</v>
      </c>
      <c r="G6" s="81"/>
      <c r="H6" s="11" t="s">
        <v>27</v>
      </c>
    </row>
    <row r="7" spans="1:8" ht="21" x14ac:dyDescent="0.6">
      <c r="A7" s="12"/>
      <c r="B7" s="12"/>
      <c r="C7" s="12"/>
      <c r="D7" s="12"/>
      <c r="E7" s="12"/>
      <c r="F7" s="12"/>
      <c r="G7" s="12"/>
      <c r="H7" s="2"/>
    </row>
    <row r="8" spans="1:8" ht="18.75" x14ac:dyDescent="0.5">
      <c r="A8" s="17">
        <v>528699132</v>
      </c>
      <c r="B8" s="17">
        <v>1057398265</v>
      </c>
      <c r="C8" s="47">
        <f>(+A8/B8)*100</f>
        <v>49.999999952714127</v>
      </c>
      <c r="D8" s="17"/>
      <c r="E8" s="17">
        <f>+A8*1.2</f>
        <v>634438958.39999998</v>
      </c>
      <c r="F8" s="17">
        <v>1057398265</v>
      </c>
      <c r="G8" s="47">
        <f>+(E8/F8)*100</f>
        <v>59.999999943256952</v>
      </c>
      <c r="H8" s="13"/>
    </row>
    <row r="9" spans="1:8" ht="19.5" thickBot="1" x14ac:dyDescent="0.55000000000000004">
      <c r="A9" s="14"/>
      <c r="B9" s="14"/>
      <c r="C9" s="15"/>
      <c r="D9" s="15"/>
      <c r="E9" s="14"/>
      <c r="F9" s="14"/>
      <c r="G9" s="16"/>
      <c r="H9" s="16"/>
    </row>
    <row r="10" spans="1:8" s="59" customFormat="1" ht="43.5" customHeight="1" x14ac:dyDescent="0.2">
      <c r="A10" s="92" t="s">
        <v>58</v>
      </c>
      <c r="B10" s="93"/>
      <c r="C10" s="93"/>
      <c r="D10" s="93"/>
      <c r="E10" s="93"/>
      <c r="F10" s="93"/>
      <c r="G10" s="93"/>
      <c r="H10" s="93"/>
    </row>
    <row r="11" spans="1:8" s="59" customFormat="1" ht="18" customHeight="1" x14ac:dyDescent="0.5">
      <c r="A11" s="76" t="s">
        <v>42</v>
      </c>
      <c r="B11" s="76"/>
      <c r="C11" s="76"/>
      <c r="D11" s="76"/>
      <c r="E11" s="76"/>
      <c r="F11" s="76"/>
      <c r="G11" s="76"/>
      <c r="H11" s="76"/>
    </row>
    <row r="12" spans="1:8" ht="21" x14ac:dyDescent="0.6">
      <c r="A12" s="95" t="s">
        <v>65</v>
      </c>
      <c r="B12" s="95"/>
      <c r="C12" s="95"/>
      <c r="D12" s="95"/>
      <c r="E12" s="95"/>
      <c r="F12" s="95"/>
      <c r="G12" s="95"/>
      <c r="H12" s="95"/>
    </row>
    <row r="13" spans="1:8" ht="21" x14ac:dyDescent="0.6">
      <c r="A13" s="3"/>
      <c r="B13" s="3"/>
      <c r="C13" s="3"/>
      <c r="D13" s="3"/>
      <c r="E13" s="3"/>
      <c r="F13" s="3"/>
      <c r="G13" s="3"/>
      <c r="H13" s="2"/>
    </row>
  </sheetData>
  <mergeCells count="9">
    <mergeCell ref="A12:H12"/>
    <mergeCell ref="A1:H1"/>
    <mergeCell ref="A4:C4"/>
    <mergeCell ref="E4:G4"/>
    <mergeCell ref="C5:C6"/>
    <mergeCell ref="G5:G6"/>
    <mergeCell ref="A11:H11"/>
    <mergeCell ref="A10:H10"/>
    <mergeCell ref="A2:H2"/>
  </mergeCells>
  <pageMargins left="0.7" right="0.7" top="0.75" bottom="0.75" header="0.3" footer="0.3"/>
  <pageSetup orientation="landscape" r:id="rId1"/>
  <ignoredErrors>
    <ignoredError sqref="E6:F6 A6:B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E5" sqref="E5"/>
    </sheetView>
  </sheetViews>
  <sheetFormatPr baseColWidth="10" defaultRowHeight="15" x14ac:dyDescent="0.25"/>
  <cols>
    <col min="1" max="1" width="23.7109375" customWidth="1"/>
    <col min="2" max="2" width="15.5703125" customWidth="1"/>
    <col min="4" max="4" width="3.140625" customWidth="1"/>
    <col min="5" max="5" width="21.7109375" customWidth="1"/>
    <col min="6" max="6" width="20" customWidth="1"/>
  </cols>
  <sheetData>
    <row r="1" spans="1:7" ht="31.5" x14ac:dyDescent="0.9">
      <c r="A1" s="75" t="s">
        <v>34</v>
      </c>
      <c r="B1" s="75"/>
      <c r="C1" s="75"/>
      <c r="D1" s="75"/>
      <c r="E1" s="75"/>
      <c r="F1" s="75"/>
      <c r="G1" s="75"/>
    </row>
    <row r="2" spans="1:7" ht="24.75" x14ac:dyDescent="0.7">
      <c r="A2" s="79" t="s">
        <v>9</v>
      </c>
      <c r="B2" s="79"/>
      <c r="C2" s="79"/>
      <c r="D2" s="79"/>
      <c r="E2" s="79"/>
      <c r="F2" s="79"/>
      <c r="G2" s="79"/>
    </row>
    <row r="3" spans="1:7" ht="24.75" x14ac:dyDescent="0.7">
      <c r="A3" s="63"/>
      <c r="B3" s="63"/>
      <c r="C3" s="63"/>
      <c r="D3" s="63"/>
      <c r="E3" s="68"/>
      <c r="F3" s="84" t="s">
        <v>63</v>
      </c>
      <c r="G3" s="84"/>
    </row>
    <row r="4" spans="1:7" ht="30" customHeight="1" x14ac:dyDescent="0.25">
      <c r="A4" s="80" t="s">
        <v>87</v>
      </c>
      <c r="B4" s="80"/>
      <c r="C4" s="80"/>
      <c r="D4" s="8"/>
      <c r="E4" s="80" t="s">
        <v>86</v>
      </c>
      <c r="F4" s="80"/>
      <c r="G4" s="80"/>
    </row>
    <row r="5" spans="1:7" ht="36" x14ac:dyDescent="0.25">
      <c r="A5" s="49" t="s">
        <v>33</v>
      </c>
      <c r="B5" s="49" t="s">
        <v>36</v>
      </c>
      <c r="C5" s="81" t="s">
        <v>25</v>
      </c>
      <c r="D5" s="49"/>
      <c r="E5" s="49" t="s">
        <v>33</v>
      </c>
      <c r="F5" s="49" t="s">
        <v>36</v>
      </c>
      <c r="G5" s="81" t="s">
        <v>26</v>
      </c>
    </row>
    <row r="6" spans="1:7" ht="17.25" x14ac:dyDescent="0.25">
      <c r="A6" s="11" t="s">
        <v>10</v>
      </c>
      <c r="B6" s="11" t="s">
        <v>11</v>
      </c>
      <c r="C6" s="81"/>
      <c r="D6" s="49"/>
      <c r="E6" s="11" t="s">
        <v>12</v>
      </c>
      <c r="F6" s="11" t="s">
        <v>13</v>
      </c>
      <c r="G6" s="81"/>
    </row>
    <row r="7" spans="1:7" ht="18.75" x14ac:dyDescent="0.5">
      <c r="A7" s="12"/>
      <c r="B7" s="12"/>
      <c r="C7" s="12"/>
      <c r="D7" s="12"/>
      <c r="E7" s="12"/>
      <c r="F7" s="12"/>
      <c r="G7" s="12"/>
    </row>
    <row r="8" spans="1:7" ht="18.75" x14ac:dyDescent="0.5">
      <c r="A8" s="17">
        <v>960000000</v>
      </c>
      <c r="B8" s="17">
        <f>+'FAFEF Fin'!B8</f>
        <v>16105845000</v>
      </c>
      <c r="C8" s="47">
        <f>(+A8/B8)*100</f>
        <v>5.9605689735620828</v>
      </c>
      <c r="D8" s="17"/>
      <c r="E8" s="17">
        <f>+A8*1.15</f>
        <v>1104000000</v>
      </c>
      <c r="F8" s="17">
        <f>+'FAFEF Fin'!F8</f>
        <v>18038546400</v>
      </c>
      <c r="G8" s="47">
        <f>+E8/F8*100</f>
        <v>6.1202270710682098</v>
      </c>
    </row>
    <row r="9" spans="1:7" ht="19.5" customHeight="1" thickBot="1" x14ac:dyDescent="0.55000000000000004">
      <c r="A9" s="14"/>
      <c r="B9" s="14"/>
      <c r="C9" s="15"/>
      <c r="D9" s="15"/>
      <c r="E9" s="14"/>
      <c r="F9" s="14"/>
      <c r="G9" s="16"/>
    </row>
    <row r="10" spans="1:7" ht="75.75" customHeight="1" x14ac:dyDescent="0.5">
      <c r="A10" s="83" t="s">
        <v>64</v>
      </c>
      <c r="B10" s="83"/>
      <c r="C10" s="83"/>
      <c r="D10" s="83"/>
      <c r="E10" s="83"/>
      <c r="F10" s="83"/>
      <c r="G10" s="83"/>
    </row>
    <row r="11" spans="1:7" ht="48.75" customHeight="1" x14ac:dyDescent="0.5">
      <c r="A11" s="76" t="s">
        <v>35</v>
      </c>
      <c r="B11" s="76"/>
      <c r="C11" s="76"/>
      <c r="D11" s="76"/>
      <c r="E11" s="76"/>
      <c r="F11" s="76"/>
      <c r="G11" s="76"/>
    </row>
    <row r="12" spans="1:7" ht="18.75" x14ac:dyDescent="0.5">
      <c r="A12" s="76" t="s">
        <v>65</v>
      </c>
      <c r="B12" s="76"/>
      <c r="C12" s="76"/>
      <c r="D12" s="76"/>
      <c r="E12" s="76"/>
      <c r="F12" s="76"/>
      <c r="G12" s="76"/>
    </row>
  </sheetData>
  <mergeCells count="10">
    <mergeCell ref="A12:G12"/>
    <mergeCell ref="A1:G1"/>
    <mergeCell ref="A11:G11"/>
    <mergeCell ref="A4:C4"/>
    <mergeCell ref="E4:G4"/>
    <mergeCell ref="C5:C6"/>
    <mergeCell ref="G5:G6"/>
    <mergeCell ref="A10:G10"/>
    <mergeCell ref="A2:G2"/>
    <mergeCell ref="F3:G3"/>
  </mergeCells>
  <pageMargins left="0.70866141732283472" right="0.70866141732283472" top="0.74803149606299213" bottom="0.74803149606299213" header="0.31496062992125984" footer="0.31496062992125984"/>
  <pageSetup orientation="landscape" r:id="rId1"/>
  <ignoredErrors>
    <ignoredError sqref="B6 E6:F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E5" sqref="E5"/>
    </sheetView>
  </sheetViews>
  <sheetFormatPr baseColWidth="10" defaultRowHeight="15" x14ac:dyDescent="0.25"/>
  <cols>
    <col min="1" max="1" width="23.7109375" customWidth="1"/>
    <col min="2" max="2" width="15.5703125" customWidth="1"/>
    <col min="4" max="4" width="3.140625" customWidth="1"/>
    <col min="5" max="5" width="21.7109375" customWidth="1"/>
    <col min="6" max="6" width="20" customWidth="1"/>
  </cols>
  <sheetData>
    <row r="1" spans="1:7" ht="31.5" x14ac:dyDescent="0.9">
      <c r="A1" s="75" t="s">
        <v>34</v>
      </c>
      <c r="B1" s="75"/>
      <c r="C1" s="75"/>
      <c r="D1" s="75"/>
      <c r="E1" s="75"/>
      <c r="F1" s="75"/>
      <c r="G1" s="75"/>
    </row>
    <row r="2" spans="1:7" ht="24.75" x14ac:dyDescent="0.7">
      <c r="A2" s="79" t="s">
        <v>37</v>
      </c>
      <c r="B2" s="79"/>
      <c r="C2" s="79"/>
      <c r="D2" s="79"/>
      <c r="E2" s="79"/>
      <c r="F2" s="79"/>
      <c r="G2" s="79"/>
    </row>
    <row r="3" spans="1:7" ht="24.75" x14ac:dyDescent="0.7">
      <c r="A3" s="63"/>
      <c r="B3" s="63"/>
      <c r="C3" s="63"/>
      <c r="D3" s="63"/>
      <c r="E3" s="67"/>
      <c r="F3" s="82" t="s">
        <v>63</v>
      </c>
      <c r="G3" s="82"/>
    </row>
    <row r="4" spans="1:7" ht="25.5" customHeight="1" x14ac:dyDescent="0.25">
      <c r="A4" s="80" t="s">
        <v>85</v>
      </c>
      <c r="B4" s="80"/>
      <c r="C4" s="80"/>
      <c r="D4" s="8"/>
      <c r="E4" s="80" t="s">
        <v>86</v>
      </c>
      <c r="F4" s="80"/>
      <c r="G4" s="80"/>
    </row>
    <row r="5" spans="1:7" ht="36" x14ac:dyDescent="0.25">
      <c r="A5" s="50" t="s">
        <v>38</v>
      </c>
      <c r="B5" s="50" t="s">
        <v>36</v>
      </c>
      <c r="C5" s="81" t="s">
        <v>25</v>
      </c>
      <c r="D5" s="50"/>
      <c r="E5" s="50" t="s">
        <v>38</v>
      </c>
      <c r="F5" s="50" t="s">
        <v>36</v>
      </c>
      <c r="G5" s="81" t="s">
        <v>26</v>
      </c>
    </row>
    <row r="6" spans="1:7" ht="17.25" x14ac:dyDescent="0.25">
      <c r="A6" s="11" t="s">
        <v>10</v>
      </c>
      <c r="B6" s="11" t="s">
        <v>11</v>
      </c>
      <c r="C6" s="81"/>
      <c r="D6" s="50"/>
      <c r="E6" s="11" t="s">
        <v>12</v>
      </c>
      <c r="F6" s="11" t="s">
        <v>13</v>
      </c>
      <c r="G6" s="81"/>
    </row>
    <row r="7" spans="1:7" ht="18.75" x14ac:dyDescent="0.5">
      <c r="A7" s="12"/>
      <c r="B7" s="12"/>
      <c r="C7" s="12"/>
      <c r="D7" s="12"/>
      <c r="E7" s="12"/>
      <c r="F7" s="12"/>
      <c r="G7" s="12"/>
    </row>
    <row r="8" spans="1:7" ht="18.75" x14ac:dyDescent="0.5">
      <c r="A8" s="17">
        <v>5743302481</v>
      </c>
      <c r="B8" s="17">
        <v>16105845000</v>
      </c>
      <c r="C8" s="47">
        <f>(+A8/B8)*100</f>
        <v>35.659740181282011</v>
      </c>
      <c r="D8" s="17"/>
      <c r="E8" s="17">
        <v>4904797853.1499996</v>
      </c>
      <c r="F8" s="17">
        <v>18038546400</v>
      </c>
      <c r="G8" s="47">
        <f>+E8/F8*100</f>
        <v>27.190649093266185</v>
      </c>
    </row>
    <row r="9" spans="1:7" ht="19.5" customHeight="1" thickBot="1" x14ac:dyDescent="0.55000000000000004">
      <c r="A9" s="14"/>
      <c r="B9" s="14"/>
      <c r="C9" s="15"/>
      <c r="D9" s="15"/>
      <c r="E9" s="14"/>
      <c r="F9" s="14"/>
      <c r="G9" s="16"/>
    </row>
    <row r="10" spans="1:7" ht="79.5" customHeight="1" x14ac:dyDescent="0.5">
      <c r="A10" s="83" t="s">
        <v>55</v>
      </c>
      <c r="B10" s="83"/>
      <c r="C10" s="83"/>
      <c r="D10" s="83"/>
      <c r="E10" s="83"/>
      <c r="F10" s="83"/>
      <c r="G10" s="83"/>
    </row>
    <row r="11" spans="1:7" ht="55.5" customHeight="1" x14ac:dyDescent="0.5">
      <c r="A11" s="77" t="s">
        <v>39</v>
      </c>
      <c r="B11" s="77"/>
      <c r="C11" s="77"/>
      <c r="D11" s="77"/>
      <c r="E11" s="77"/>
      <c r="F11" s="77"/>
      <c r="G11" s="77"/>
    </row>
    <row r="12" spans="1:7" ht="18.75" x14ac:dyDescent="0.5">
      <c r="A12" s="76" t="s">
        <v>65</v>
      </c>
      <c r="B12" s="76"/>
      <c r="C12" s="76"/>
      <c r="D12" s="76"/>
      <c r="E12" s="76"/>
      <c r="F12" s="76"/>
      <c r="G12" s="76"/>
    </row>
  </sheetData>
  <mergeCells count="10">
    <mergeCell ref="A12:G12"/>
    <mergeCell ref="F3:G3"/>
    <mergeCell ref="A11:G11"/>
    <mergeCell ref="A1:G1"/>
    <mergeCell ref="A4:C4"/>
    <mergeCell ref="E4:G4"/>
    <mergeCell ref="C5:C6"/>
    <mergeCell ref="G5:G6"/>
    <mergeCell ref="A10:G10"/>
    <mergeCell ref="A2:G2"/>
  </mergeCells>
  <pageMargins left="0.70866141732283472" right="0.70866141732283472" top="0.74803149606299213" bottom="0.74803149606299213" header="0.31496062992125984" footer="0.31496062992125984"/>
  <pageSetup orientation="landscape" r:id="rId1"/>
  <ignoredErrors>
    <ignoredError sqref="B6 E6:F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workbookViewId="0">
      <selection activeCell="J13" sqref="J13"/>
    </sheetView>
  </sheetViews>
  <sheetFormatPr baseColWidth="10" defaultRowHeight="15" x14ac:dyDescent="0.25"/>
  <cols>
    <col min="1" max="1" width="17" customWidth="1"/>
    <col min="2" max="2" width="17.7109375" customWidth="1"/>
    <col min="3" max="3" width="17.85546875" customWidth="1"/>
    <col min="4" max="4" width="13.85546875" customWidth="1"/>
    <col min="5" max="5" width="18.28515625" customWidth="1"/>
    <col min="6" max="6" width="11.7109375" customWidth="1"/>
    <col min="7" max="7" width="12.5703125" customWidth="1"/>
    <col min="8" max="8" width="15.5703125" customWidth="1"/>
    <col min="10" max="10" width="14.85546875" bestFit="1" customWidth="1"/>
  </cols>
  <sheetData>
    <row r="1" spans="1:10" ht="31.5" x14ac:dyDescent="0.9">
      <c r="A1" s="75" t="s">
        <v>34</v>
      </c>
      <c r="B1" s="75"/>
      <c r="C1" s="75"/>
      <c r="D1" s="75"/>
      <c r="E1" s="75"/>
      <c r="F1" s="75"/>
      <c r="G1" s="75"/>
      <c r="H1" s="75"/>
    </row>
    <row r="2" spans="1:10" ht="24.75" x14ac:dyDescent="0.7">
      <c r="A2" s="79" t="s">
        <v>22</v>
      </c>
      <c r="B2" s="79"/>
      <c r="C2" s="79"/>
      <c r="D2" s="79"/>
      <c r="E2" s="79"/>
      <c r="F2" s="79"/>
      <c r="G2" s="79"/>
      <c r="H2" s="79"/>
    </row>
    <row r="3" spans="1:10" ht="22.5" customHeight="1" x14ac:dyDescent="0.7">
      <c r="A3" s="63"/>
      <c r="B3" s="63"/>
      <c r="C3" s="63"/>
      <c r="D3" s="63"/>
      <c r="E3" s="63"/>
      <c r="F3" s="63"/>
      <c r="G3" s="82" t="s">
        <v>63</v>
      </c>
      <c r="H3" s="82"/>
    </row>
    <row r="4" spans="1:10" ht="26.25" customHeight="1" x14ac:dyDescent="0.25">
      <c r="A4" s="80" t="s">
        <v>66</v>
      </c>
      <c r="B4" s="80"/>
      <c r="C4" s="80"/>
      <c r="D4" s="80"/>
      <c r="E4" s="80"/>
      <c r="F4" s="80"/>
      <c r="G4" s="80"/>
      <c r="H4" s="80"/>
    </row>
    <row r="5" spans="1:10" ht="53.25" customHeight="1" x14ac:dyDescent="0.5">
      <c r="A5" s="25"/>
      <c r="B5" s="64" t="s">
        <v>67</v>
      </c>
      <c r="C5" s="64" t="s">
        <v>68</v>
      </c>
      <c r="D5" s="69" t="s">
        <v>81</v>
      </c>
      <c r="E5" s="69" t="s">
        <v>80</v>
      </c>
      <c r="F5" s="80" t="s">
        <v>21</v>
      </c>
      <c r="G5" s="80"/>
      <c r="H5" s="80"/>
    </row>
    <row r="6" spans="1:10" ht="21.75" customHeight="1" x14ac:dyDescent="0.5">
      <c r="A6" s="55" t="s">
        <v>56</v>
      </c>
      <c r="B6" s="37" t="s">
        <v>10</v>
      </c>
      <c r="C6" s="37" t="s">
        <v>11</v>
      </c>
      <c r="D6" s="37" t="s">
        <v>18</v>
      </c>
      <c r="E6" s="37" t="s">
        <v>12</v>
      </c>
      <c r="F6" s="24" t="s">
        <v>15</v>
      </c>
      <c r="G6" s="24" t="s">
        <v>16</v>
      </c>
      <c r="H6" s="24" t="s">
        <v>24</v>
      </c>
    </row>
    <row r="7" spans="1:10" ht="18.75" x14ac:dyDescent="0.5">
      <c r="A7" s="26"/>
      <c r="B7" s="26"/>
      <c r="C7" s="27">
        <f>SUM(B7:B18)</f>
        <v>271230000</v>
      </c>
      <c r="D7" s="26"/>
      <c r="E7" s="26"/>
      <c r="F7" s="26"/>
      <c r="G7" s="26"/>
      <c r="H7" s="26"/>
    </row>
    <row r="8" spans="1:10" ht="20.25" customHeight="1" x14ac:dyDescent="0.5">
      <c r="A8" s="42">
        <v>1</v>
      </c>
      <c r="B8" s="18">
        <v>35000000</v>
      </c>
      <c r="C8" s="29"/>
      <c r="D8" s="32">
        <v>100</v>
      </c>
      <c r="E8" s="32">
        <v>100</v>
      </c>
      <c r="F8" s="31">
        <f>+B8/$C$7</f>
        <v>0.12904177266526565</v>
      </c>
      <c r="G8" s="31">
        <f>D8/E8</f>
        <v>1</v>
      </c>
      <c r="H8" s="31">
        <f>(F8*G8)*100</f>
        <v>12.904177266526565</v>
      </c>
      <c r="J8" s="18"/>
    </row>
    <row r="9" spans="1:10" ht="18.75" x14ac:dyDescent="0.5">
      <c r="A9" s="42">
        <v>2</v>
      </c>
      <c r="B9" s="18">
        <f>18.9*1000000</f>
        <v>18900000</v>
      </c>
      <c r="C9" s="29"/>
      <c r="D9" s="32">
        <v>80</v>
      </c>
      <c r="E9" s="32">
        <v>100</v>
      </c>
      <c r="F9" s="31">
        <f t="shared" ref="F9:F18" si="0">+B9/$C$7</f>
        <v>6.9682557239243451E-2</v>
      </c>
      <c r="G9" s="31">
        <f t="shared" ref="G9:G18" si="1">D9/E9</f>
        <v>0.8</v>
      </c>
      <c r="H9" s="31">
        <f t="shared" ref="H9:H18" si="2">(F9*G9)*100</f>
        <v>5.5746045791394767</v>
      </c>
      <c r="J9" s="18"/>
    </row>
    <row r="10" spans="1:10" ht="18.75" x14ac:dyDescent="0.5">
      <c r="A10" s="42">
        <v>3</v>
      </c>
      <c r="B10" s="18">
        <f>8.9*1000000</f>
        <v>8900000</v>
      </c>
      <c r="C10" s="29"/>
      <c r="D10" s="32">
        <v>48</v>
      </c>
      <c r="E10" s="32">
        <v>50</v>
      </c>
      <c r="F10" s="31">
        <f>+B10/$C$7</f>
        <v>3.2813479334881837E-2</v>
      </c>
      <c r="G10" s="31">
        <f t="shared" si="1"/>
        <v>0.96</v>
      </c>
      <c r="H10" s="31">
        <f t="shared" si="2"/>
        <v>3.1500940161486564</v>
      </c>
      <c r="J10" s="18"/>
    </row>
    <row r="11" spans="1:10" ht="18.75" x14ac:dyDescent="0.5">
      <c r="A11" s="42">
        <v>4</v>
      </c>
      <c r="B11" s="18">
        <f>23.8*1000000</f>
        <v>23800000</v>
      </c>
      <c r="C11" s="29"/>
      <c r="D11" s="32">
        <v>50</v>
      </c>
      <c r="E11" s="32">
        <v>50</v>
      </c>
      <c r="F11" s="31">
        <f>+B11/$C$7</f>
        <v>8.7748405412380631E-2</v>
      </c>
      <c r="G11" s="31">
        <f t="shared" si="1"/>
        <v>1</v>
      </c>
      <c r="H11" s="31">
        <f t="shared" si="2"/>
        <v>8.7748405412380635</v>
      </c>
      <c r="J11" s="18"/>
    </row>
    <row r="12" spans="1:10" ht="18.75" x14ac:dyDescent="0.5">
      <c r="A12" s="42">
        <v>5</v>
      </c>
      <c r="B12" s="18">
        <f>18.7*1000000</f>
        <v>18700000</v>
      </c>
      <c r="C12" s="29"/>
      <c r="D12" s="32">
        <v>85</v>
      </c>
      <c r="E12" s="32">
        <v>100</v>
      </c>
      <c r="F12" s="31">
        <f>+B12/$C$7</f>
        <v>6.8945175681156212E-2</v>
      </c>
      <c r="G12" s="31">
        <f t="shared" si="1"/>
        <v>0.85</v>
      </c>
      <c r="H12" s="31">
        <f t="shared" si="2"/>
        <v>5.8603399328982775</v>
      </c>
      <c r="J12" s="18"/>
    </row>
    <row r="13" spans="1:10" ht="18.75" x14ac:dyDescent="0.5">
      <c r="A13" s="43">
        <v>6</v>
      </c>
      <c r="B13" s="18">
        <f>10*1000000</f>
        <v>10000000</v>
      </c>
      <c r="C13" s="30"/>
      <c r="D13" s="32">
        <v>90</v>
      </c>
      <c r="E13" s="32">
        <v>100</v>
      </c>
      <c r="F13" s="31">
        <f>+B13/$C$7</f>
        <v>3.6869077904361613E-2</v>
      </c>
      <c r="G13" s="31">
        <f t="shared" si="1"/>
        <v>0.9</v>
      </c>
      <c r="H13" s="31">
        <f t="shared" si="2"/>
        <v>3.3182170113925458</v>
      </c>
      <c r="J13" s="18"/>
    </row>
    <row r="14" spans="1:10" ht="18.75" x14ac:dyDescent="0.5">
      <c r="A14" s="42">
        <v>7</v>
      </c>
      <c r="B14" s="18">
        <f>15.3*100000</f>
        <v>1530000</v>
      </c>
      <c r="C14" s="29"/>
      <c r="D14" s="32">
        <v>100</v>
      </c>
      <c r="E14" s="32">
        <v>100</v>
      </c>
      <c r="F14" s="31">
        <f t="shared" si="0"/>
        <v>5.6409689193673267E-3</v>
      </c>
      <c r="G14" s="31">
        <f t="shared" si="1"/>
        <v>1</v>
      </c>
      <c r="H14" s="31">
        <f t="shared" si="2"/>
        <v>0.56409689193673263</v>
      </c>
      <c r="J14" s="18"/>
    </row>
    <row r="15" spans="1:10" ht="18.75" x14ac:dyDescent="0.5">
      <c r="A15" s="42">
        <v>8</v>
      </c>
      <c r="B15" s="18">
        <f>11*1000000</f>
        <v>11000000</v>
      </c>
      <c r="C15" s="29"/>
      <c r="D15" s="32">
        <v>78</v>
      </c>
      <c r="E15" s="32">
        <v>100</v>
      </c>
      <c r="F15" s="31">
        <f t="shared" si="0"/>
        <v>4.0555985694797771E-2</v>
      </c>
      <c r="G15" s="31">
        <f t="shared" si="1"/>
        <v>0.78</v>
      </c>
      <c r="H15" s="31">
        <f t="shared" si="2"/>
        <v>3.1633668841942262</v>
      </c>
      <c r="J15" s="18"/>
    </row>
    <row r="16" spans="1:10" ht="18.75" x14ac:dyDescent="0.5">
      <c r="A16" s="44">
        <v>9</v>
      </c>
      <c r="B16" s="18">
        <f>37.8*1000000</f>
        <v>37800000</v>
      </c>
      <c r="C16" s="32"/>
      <c r="D16" s="32">
        <v>100</v>
      </c>
      <c r="E16" s="32">
        <v>100</v>
      </c>
      <c r="F16" s="31">
        <f t="shared" si="0"/>
        <v>0.1393651144784869</v>
      </c>
      <c r="G16" s="31">
        <f t="shared" si="1"/>
        <v>1</v>
      </c>
      <c r="H16" s="31">
        <f t="shared" si="2"/>
        <v>13.936511447848691</v>
      </c>
      <c r="J16" s="18"/>
    </row>
    <row r="17" spans="1:11" ht="18.75" x14ac:dyDescent="0.5">
      <c r="A17" s="42">
        <v>10</v>
      </c>
      <c r="B17" s="18">
        <f>28.7*1000000</f>
        <v>28700000</v>
      </c>
      <c r="C17" s="29"/>
      <c r="D17" s="32">
        <v>80</v>
      </c>
      <c r="E17" s="32">
        <v>100</v>
      </c>
      <c r="F17" s="31">
        <f t="shared" si="0"/>
        <v>0.10581425358551783</v>
      </c>
      <c r="G17" s="31">
        <f t="shared" si="1"/>
        <v>0.8</v>
      </c>
      <c r="H17" s="31">
        <f t="shared" si="2"/>
        <v>8.4651402868414269</v>
      </c>
      <c r="J17" s="18"/>
    </row>
    <row r="18" spans="1:11" ht="19.5" thickBot="1" x14ac:dyDescent="0.55000000000000004">
      <c r="A18" s="45">
        <v>11</v>
      </c>
      <c r="B18" s="38">
        <f>76.9*1000000</f>
        <v>76900000</v>
      </c>
      <c r="C18" s="39"/>
      <c r="D18" s="40">
        <v>95</v>
      </c>
      <c r="E18" s="40">
        <v>100</v>
      </c>
      <c r="F18" s="41">
        <f t="shared" si="0"/>
        <v>0.28352320908454082</v>
      </c>
      <c r="G18" s="41">
        <f t="shared" si="1"/>
        <v>0.95</v>
      </c>
      <c r="H18" s="41">
        <f t="shared" si="2"/>
        <v>26.934704863031378</v>
      </c>
      <c r="J18" s="18"/>
    </row>
    <row r="19" spans="1:11" ht="18.75" x14ac:dyDescent="0.5">
      <c r="A19" s="33" t="s">
        <v>17</v>
      </c>
      <c r="B19" s="34">
        <f>SUM(B8:B18)</f>
        <v>271230000</v>
      </c>
      <c r="C19" s="35"/>
      <c r="D19" s="34"/>
      <c r="E19" s="34"/>
      <c r="H19" s="46">
        <f>SUM(H8:H18)</f>
        <v>92.646093721196053</v>
      </c>
    </row>
    <row r="20" spans="1:11" ht="57" customHeight="1" x14ac:dyDescent="0.25">
      <c r="A20" s="85" t="s">
        <v>75</v>
      </c>
      <c r="B20" s="86"/>
      <c r="C20" s="86"/>
      <c r="D20" s="86"/>
      <c r="E20" s="86"/>
      <c r="F20" s="86"/>
      <c r="G20" s="86"/>
      <c r="H20" s="86"/>
      <c r="K20" s="53"/>
    </row>
    <row r="21" spans="1:11" ht="46.5" customHeight="1" x14ac:dyDescent="0.5">
      <c r="A21" s="76" t="s">
        <v>82</v>
      </c>
      <c r="B21" s="76"/>
      <c r="C21" s="76"/>
      <c r="D21" s="76"/>
      <c r="E21" s="76"/>
      <c r="F21" s="76"/>
      <c r="G21" s="76"/>
      <c r="H21" s="76"/>
    </row>
    <row r="22" spans="1:11" ht="21" customHeight="1" x14ac:dyDescent="0.5">
      <c r="A22" s="76" t="s">
        <v>76</v>
      </c>
      <c r="B22" s="76"/>
      <c r="C22" s="76"/>
      <c r="D22" s="76"/>
      <c r="E22" s="76"/>
      <c r="F22" s="76"/>
      <c r="G22" s="76"/>
      <c r="H22" s="76"/>
    </row>
    <row r="25" spans="1:11" ht="18.75" x14ac:dyDescent="0.5">
      <c r="F25" s="36"/>
      <c r="G25" s="36"/>
    </row>
  </sheetData>
  <mergeCells count="8">
    <mergeCell ref="A1:H1"/>
    <mergeCell ref="F5:H5"/>
    <mergeCell ref="A4:H4"/>
    <mergeCell ref="A21:H21"/>
    <mergeCell ref="A22:H22"/>
    <mergeCell ref="A20:H20"/>
    <mergeCell ref="A2:H2"/>
    <mergeCell ref="G3:H3"/>
  </mergeCells>
  <pageMargins left="0.7" right="0.7" top="0.75" bottom="0.75" header="0.3" footer="0.3"/>
  <pageSetup scale="95" orientation="landscape" r:id="rId1"/>
  <ignoredErrors>
    <ignoredError sqref="B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E21" sqref="E21"/>
    </sheetView>
  </sheetViews>
  <sheetFormatPr baseColWidth="10" defaultRowHeight="15" x14ac:dyDescent="0.25"/>
  <cols>
    <col min="1" max="1" width="14.140625" customWidth="1"/>
    <col min="2" max="2" width="19" customWidth="1"/>
    <col min="3" max="3" width="13.28515625" customWidth="1"/>
    <col min="4" max="4" width="4.5703125" customWidth="1"/>
    <col min="5" max="5" width="13.7109375" customWidth="1"/>
    <col min="6" max="6" width="21.42578125" customWidth="1"/>
    <col min="7" max="7" width="16.7109375" customWidth="1"/>
  </cols>
  <sheetData>
    <row r="1" spans="1:8" ht="28.5" customHeight="1" x14ac:dyDescent="0.9">
      <c r="A1" s="75" t="s">
        <v>34</v>
      </c>
      <c r="B1" s="75"/>
      <c r="C1" s="75"/>
      <c r="D1" s="75"/>
      <c r="E1" s="75"/>
      <c r="F1" s="75"/>
      <c r="G1" s="75"/>
      <c r="H1" s="75"/>
    </row>
    <row r="2" spans="1:8" ht="21" customHeight="1" x14ac:dyDescent="0.7">
      <c r="A2" s="79" t="s">
        <v>28</v>
      </c>
      <c r="B2" s="79"/>
      <c r="C2" s="79"/>
      <c r="D2" s="79"/>
      <c r="E2" s="79"/>
      <c r="F2" s="79"/>
      <c r="G2" s="79"/>
      <c r="H2" s="79"/>
    </row>
    <row r="3" spans="1:8" ht="21" customHeight="1" x14ac:dyDescent="0.7">
      <c r="A3" s="63"/>
      <c r="B3" s="63"/>
      <c r="C3" s="63"/>
      <c r="D3" s="63"/>
      <c r="E3" s="63"/>
      <c r="F3" s="63"/>
      <c r="G3" s="82" t="s">
        <v>63</v>
      </c>
      <c r="H3" s="82"/>
    </row>
    <row r="4" spans="1:8" ht="28.5" customHeight="1" x14ac:dyDescent="0.25">
      <c r="A4" s="80" t="s">
        <v>85</v>
      </c>
      <c r="B4" s="80"/>
      <c r="C4" s="80"/>
      <c r="D4" s="8"/>
      <c r="E4" s="80" t="s">
        <v>86</v>
      </c>
      <c r="F4" s="80"/>
      <c r="G4" s="80"/>
      <c r="H4" s="8"/>
    </row>
    <row r="5" spans="1:8" ht="34.5" customHeight="1" x14ac:dyDescent="0.25">
      <c r="A5" s="50" t="s">
        <v>43</v>
      </c>
      <c r="B5" s="62" t="s">
        <v>60</v>
      </c>
      <c r="C5" s="81" t="s">
        <v>25</v>
      </c>
      <c r="D5" s="50"/>
      <c r="E5" s="50" t="s">
        <v>43</v>
      </c>
      <c r="F5" s="62" t="s">
        <v>60</v>
      </c>
      <c r="G5" s="81" t="s">
        <v>26</v>
      </c>
      <c r="H5" s="54" t="s">
        <v>52</v>
      </c>
    </row>
    <row r="6" spans="1:8" ht="25.5" customHeight="1" x14ac:dyDescent="0.25">
      <c r="A6" s="11" t="s">
        <v>10</v>
      </c>
      <c r="B6" s="11" t="s">
        <v>11</v>
      </c>
      <c r="C6" s="81"/>
      <c r="D6" s="50"/>
      <c r="E6" s="11" t="s">
        <v>12</v>
      </c>
      <c r="F6" s="11" t="s">
        <v>13</v>
      </c>
      <c r="G6" s="81"/>
      <c r="H6" s="11" t="s">
        <v>27</v>
      </c>
    </row>
    <row r="7" spans="1:8" ht="21" x14ac:dyDescent="0.6">
      <c r="A7" s="12"/>
      <c r="B7" s="12"/>
      <c r="C7" s="12"/>
      <c r="D7" s="12"/>
      <c r="E7" s="12"/>
      <c r="F7" s="12"/>
      <c r="G7" s="12"/>
      <c r="H7" s="2"/>
    </row>
    <row r="8" spans="1:8" ht="18.75" x14ac:dyDescent="0.5">
      <c r="A8" s="17">
        <v>850000</v>
      </c>
      <c r="B8" s="17">
        <v>2000000</v>
      </c>
      <c r="C8" s="47">
        <f>(+A8/B8)*100</f>
        <v>42.5</v>
      </c>
      <c r="D8" s="17"/>
      <c r="E8" s="17">
        <v>2090000</v>
      </c>
      <c r="F8" s="17">
        <v>2200000</v>
      </c>
      <c r="G8" s="47">
        <f>(+E8/F8)*100</f>
        <v>95</v>
      </c>
      <c r="H8" s="13">
        <f>+G8-C8</f>
        <v>52.5</v>
      </c>
    </row>
    <row r="9" spans="1:8" ht="19.5" thickBot="1" x14ac:dyDescent="0.55000000000000004">
      <c r="A9" s="14"/>
      <c r="B9" s="14"/>
      <c r="C9" s="15"/>
      <c r="D9" s="15"/>
      <c r="E9" s="14"/>
      <c r="F9" s="14"/>
      <c r="G9" s="16"/>
      <c r="H9" s="16"/>
    </row>
    <row r="10" spans="1:8" ht="30" customHeight="1" x14ac:dyDescent="0.5">
      <c r="A10" s="87" t="s">
        <v>61</v>
      </c>
      <c r="B10" s="88"/>
      <c r="C10" s="88"/>
      <c r="D10" s="88"/>
      <c r="E10" s="88"/>
      <c r="F10" s="88"/>
      <c r="G10" s="88"/>
      <c r="H10" s="88"/>
    </row>
    <row r="11" spans="1:8" ht="18.75" x14ac:dyDescent="0.5">
      <c r="A11" s="76" t="s">
        <v>50</v>
      </c>
      <c r="B11" s="76"/>
      <c r="C11" s="76"/>
      <c r="D11" s="76"/>
      <c r="E11" s="76"/>
      <c r="F11" s="76"/>
      <c r="G11" s="76"/>
      <c r="H11" s="76"/>
    </row>
    <row r="12" spans="1:8" ht="18.75" x14ac:dyDescent="0.5">
      <c r="A12" s="76" t="s">
        <v>65</v>
      </c>
      <c r="B12" s="76"/>
      <c r="C12" s="76"/>
      <c r="D12" s="76"/>
      <c r="E12" s="76"/>
      <c r="F12" s="76"/>
      <c r="G12" s="76"/>
      <c r="H12" s="76"/>
    </row>
  </sheetData>
  <mergeCells count="10">
    <mergeCell ref="A12:H12"/>
    <mergeCell ref="G3:H3"/>
    <mergeCell ref="A11:H11"/>
    <mergeCell ref="A2:H2"/>
    <mergeCell ref="A10:H10"/>
    <mergeCell ref="A1:H1"/>
    <mergeCell ref="A4:C4"/>
    <mergeCell ref="E4:G4"/>
    <mergeCell ref="C5:C6"/>
    <mergeCell ref="G5:G6"/>
  </mergeCells>
  <pageMargins left="0.70866141732283472" right="0.70866141732283472" top="0.74803149606299213" bottom="0.74803149606299213" header="0.31496062992125984" footer="0.31496062992125984"/>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H17" sqref="H17"/>
    </sheetView>
  </sheetViews>
  <sheetFormatPr baseColWidth="10" defaultRowHeight="15" x14ac:dyDescent="0.25"/>
  <cols>
    <col min="2" max="2" width="26.28515625" customWidth="1"/>
    <col min="3" max="3" width="22.85546875" customWidth="1"/>
    <col min="4" max="4" width="17.42578125" customWidth="1"/>
  </cols>
  <sheetData>
    <row r="1" spans="1:5" ht="31.5" x14ac:dyDescent="0.9">
      <c r="A1" s="75" t="s">
        <v>34</v>
      </c>
      <c r="B1" s="75"/>
      <c r="C1" s="75"/>
      <c r="D1" s="75"/>
    </row>
    <row r="2" spans="1:5" ht="24.75" x14ac:dyDescent="0.7">
      <c r="A2" s="79" t="s">
        <v>29</v>
      </c>
      <c r="B2" s="79"/>
      <c r="C2" s="79"/>
      <c r="D2" s="79"/>
    </row>
    <row r="3" spans="1:5" ht="24.75" x14ac:dyDescent="0.7">
      <c r="A3" s="73"/>
      <c r="B3" s="73"/>
      <c r="C3" s="82" t="s">
        <v>63</v>
      </c>
      <c r="D3" s="82"/>
    </row>
    <row r="4" spans="1:5" ht="21.75" customHeight="1" x14ac:dyDescent="0.5">
      <c r="A4" s="74"/>
      <c r="B4" s="74" t="s">
        <v>81</v>
      </c>
      <c r="C4" s="74" t="s">
        <v>80</v>
      </c>
      <c r="D4" s="24"/>
    </row>
    <row r="5" spans="1:5" ht="19.5" customHeight="1" x14ac:dyDescent="0.5">
      <c r="A5" s="74" t="s">
        <v>23</v>
      </c>
      <c r="B5" s="37" t="s">
        <v>10</v>
      </c>
      <c r="C5" s="37" t="s">
        <v>11</v>
      </c>
      <c r="D5" s="24" t="s">
        <v>30</v>
      </c>
    </row>
    <row r="6" spans="1:5" ht="18.75" x14ac:dyDescent="0.5">
      <c r="A6" s="26"/>
      <c r="B6" s="26"/>
      <c r="C6" s="26"/>
      <c r="D6" s="26"/>
      <c r="E6" s="28"/>
    </row>
    <row r="7" spans="1:5" ht="20.25" customHeight="1" x14ac:dyDescent="0.5">
      <c r="A7" s="42">
        <v>1</v>
      </c>
      <c r="B7" s="51">
        <v>55</v>
      </c>
      <c r="C7" s="51">
        <v>60</v>
      </c>
      <c r="D7" s="31">
        <f>B7/C7*100</f>
        <v>91.666666666666657</v>
      </c>
      <c r="E7" s="28"/>
    </row>
    <row r="8" spans="1:5" ht="18.75" x14ac:dyDescent="0.5">
      <c r="A8" s="42">
        <v>2</v>
      </c>
      <c r="B8" s="51">
        <v>80</v>
      </c>
      <c r="C8" s="51">
        <v>100</v>
      </c>
      <c r="D8" s="31">
        <f t="shared" ref="D8:D17" si="0">B8/C8*100</f>
        <v>80</v>
      </c>
      <c r="E8" s="28"/>
    </row>
    <row r="9" spans="1:5" ht="18.75" x14ac:dyDescent="0.5">
      <c r="A9" s="42">
        <v>3</v>
      </c>
      <c r="B9" s="51">
        <v>42.5</v>
      </c>
      <c r="C9" s="51">
        <v>50</v>
      </c>
      <c r="D9" s="31">
        <f t="shared" si="0"/>
        <v>85</v>
      </c>
      <c r="E9" s="28"/>
    </row>
    <row r="10" spans="1:5" ht="18.75" x14ac:dyDescent="0.5">
      <c r="A10" s="42">
        <v>4</v>
      </c>
      <c r="B10" s="51">
        <v>25</v>
      </c>
      <c r="C10" s="51">
        <v>50</v>
      </c>
      <c r="D10" s="31">
        <f>B10/C10*100</f>
        <v>50</v>
      </c>
      <c r="E10" s="28"/>
    </row>
    <row r="11" spans="1:5" ht="18.75" x14ac:dyDescent="0.5">
      <c r="A11" s="42">
        <v>5</v>
      </c>
      <c r="B11" s="51">
        <v>23</v>
      </c>
      <c r="C11" s="51">
        <v>100</v>
      </c>
      <c r="D11" s="31">
        <f t="shared" si="0"/>
        <v>23</v>
      </c>
      <c r="E11" s="28"/>
    </row>
    <row r="12" spans="1:5" ht="18.75" x14ac:dyDescent="0.5">
      <c r="A12" s="43">
        <v>6</v>
      </c>
      <c r="B12" s="51">
        <v>90</v>
      </c>
      <c r="C12" s="51">
        <v>90</v>
      </c>
      <c r="D12" s="31">
        <f t="shared" si="0"/>
        <v>100</v>
      </c>
      <c r="E12" s="28"/>
    </row>
    <row r="13" spans="1:5" ht="18.75" x14ac:dyDescent="0.5">
      <c r="A13" s="42">
        <v>7</v>
      </c>
      <c r="B13" s="51">
        <v>100</v>
      </c>
      <c r="C13" s="51">
        <v>100</v>
      </c>
      <c r="D13" s="31">
        <f t="shared" si="0"/>
        <v>100</v>
      </c>
      <c r="E13" s="28"/>
    </row>
    <row r="14" spans="1:5" ht="18.75" x14ac:dyDescent="0.5">
      <c r="A14" s="42">
        <v>8</v>
      </c>
      <c r="B14" s="51">
        <v>52</v>
      </c>
      <c r="C14" s="51">
        <v>80</v>
      </c>
      <c r="D14" s="31">
        <f t="shared" si="0"/>
        <v>65</v>
      </c>
      <c r="E14" s="28"/>
    </row>
    <row r="15" spans="1:5" ht="18.75" x14ac:dyDescent="0.5">
      <c r="A15" s="44">
        <v>9</v>
      </c>
      <c r="B15" s="51">
        <v>100</v>
      </c>
      <c r="C15" s="51">
        <v>100</v>
      </c>
      <c r="D15" s="31">
        <f t="shared" si="0"/>
        <v>100</v>
      </c>
      <c r="E15" s="28"/>
    </row>
    <row r="16" spans="1:5" ht="18.75" x14ac:dyDescent="0.5">
      <c r="A16" s="42">
        <v>10</v>
      </c>
      <c r="B16" s="51">
        <v>50</v>
      </c>
      <c r="C16" s="51">
        <v>100</v>
      </c>
      <c r="D16" s="31">
        <f t="shared" si="0"/>
        <v>50</v>
      </c>
      <c r="E16" s="28"/>
    </row>
    <row r="17" spans="1:5" ht="19.5" thickBot="1" x14ac:dyDescent="0.55000000000000004">
      <c r="A17" s="45">
        <v>11</v>
      </c>
      <c r="B17" s="52">
        <v>80</v>
      </c>
      <c r="C17" s="52">
        <v>100</v>
      </c>
      <c r="D17" s="41">
        <f t="shared" si="0"/>
        <v>80</v>
      </c>
      <c r="E17" s="28"/>
    </row>
    <row r="18" spans="1:5" ht="18.75" x14ac:dyDescent="0.5">
      <c r="A18" s="33"/>
      <c r="B18" s="71">
        <f>SUM(B7:B17)/11</f>
        <v>63.409090909090907</v>
      </c>
      <c r="C18" s="71">
        <f>SUM(C7:C17)/11</f>
        <v>84.545454545454547</v>
      </c>
      <c r="D18" s="72">
        <f>SUM(D7:D17)/11</f>
        <v>74.969696969696969</v>
      </c>
      <c r="E18" s="46">
        <f>+B18/C18*100</f>
        <v>75</v>
      </c>
    </row>
    <row r="19" spans="1:5" ht="46.5" customHeight="1" x14ac:dyDescent="0.5">
      <c r="A19" s="89" t="s">
        <v>78</v>
      </c>
      <c r="B19" s="94"/>
      <c r="C19" s="94"/>
      <c r="D19" s="94"/>
      <c r="E19" s="36"/>
    </row>
    <row r="20" spans="1:5" ht="36.75" customHeight="1" x14ac:dyDescent="0.5">
      <c r="A20" s="76" t="s">
        <v>88</v>
      </c>
      <c r="B20" s="76"/>
      <c r="C20" s="76"/>
      <c r="D20" s="76"/>
    </row>
    <row r="21" spans="1:5" ht="45" customHeight="1" x14ac:dyDescent="0.5">
      <c r="A21" s="76" t="s">
        <v>44</v>
      </c>
      <c r="B21" s="76"/>
      <c r="C21" s="76"/>
      <c r="D21" s="76"/>
    </row>
    <row r="22" spans="1:5" ht="21" customHeight="1" x14ac:dyDescent="0.5">
      <c r="A22" s="76" t="s">
        <v>77</v>
      </c>
      <c r="B22" s="76"/>
      <c r="C22" s="76"/>
      <c r="D22" s="76"/>
    </row>
    <row r="23" spans="1:5" x14ac:dyDescent="0.25">
      <c r="A23" s="61"/>
      <c r="B23" s="61"/>
      <c r="C23" s="61"/>
      <c r="D23" s="61"/>
    </row>
  </sheetData>
  <mergeCells count="7">
    <mergeCell ref="A22:D22"/>
    <mergeCell ref="A1:D1"/>
    <mergeCell ref="A2:D2"/>
    <mergeCell ref="C3:D3"/>
    <mergeCell ref="A19:D19"/>
    <mergeCell ref="A20:D20"/>
    <mergeCell ref="A21:D21"/>
  </mergeCells>
  <pageMargins left="0.70866141732283472" right="0.70866141732283472" top="0.74803149606299213" bottom="0.74803149606299213" header="0.31496062992125984" footer="0.31496062992125984"/>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J13" sqref="J13"/>
    </sheetView>
  </sheetViews>
  <sheetFormatPr baseColWidth="10" defaultRowHeight="15" x14ac:dyDescent="0.25"/>
  <cols>
    <col min="1" max="1" width="36.85546875" customWidth="1"/>
    <col min="2" max="2" width="17.85546875" customWidth="1"/>
    <col min="3" max="3" width="12.28515625" customWidth="1"/>
    <col min="4" max="4" width="2.5703125" customWidth="1"/>
    <col min="5" max="5" width="16.42578125" customWidth="1"/>
    <col min="6" max="6" width="15.140625" customWidth="1"/>
    <col min="7" max="7" width="17.28515625" customWidth="1"/>
  </cols>
  <sheetData>
    <row r="1" spans="1:9" ht="32.25" customHeight="1" x14ac:dyDescent="0.9">
      <c r="A1" s="75" t="s">
        <v>8</v>
      </c>
      <c r="B1" s="75"/>
      <c r="C1" s="75"/>
      <c r="D1" s="75"/>
      <c r="E1" s="75"/>
      <c r="F1" s="75"/>
    </row>
    <row r="2" spans="1:9" ht="24.75" x14ac:dyDescent="0.7">
      <c r="A2" s="79" t="s">
        <v>4</v>
      </c>
      <c r="B2" s="79"/>
      <c r="C2" s="79"/>
      <c r="D2" s="79"/>
      <c r="E2" s="79"/>
      <c r="F2" s="79"/>
    </row>
    <row r="3" spans="1:9" ht="24.75" x14ac:dyDescent="0.7">
      <c r="A3" s="63"/>
      <c r="B3" s="63"/>
      <c r="C3" s="63"/>
      <c r="D3" s="63"/>
      <c r="E3" s="82" t="s">
        <v>70</v>
      </c>
      <c r="F3" s="82"/>
    </row>
    <row r="4" spans="1:9" ht="33" customHeight="1" x14ac:dyDescent="0.25">
      <c r="A4" s="91" t="s">
        <v>0</v>
      </c>
      <c r="B4" s="90" t="s">
        <v>85</v>
      </c>
      <c r="C4" s="90"/>
      <c r="D4" s="5"/>
      <c r="E4" s="90" t="s">
        <v>86</v>
      </c>
      <c r="F4" s="90"/>
    </row>
    <row r="5" spans="1:9" ht="34.5" x14ac:dyDescent="0.25">
      <c r="A5" s="91"/>
      <c r="B5" s="5" t="s">
        <v>7</v>
      </c>
      <c r="C5" s="4" t="s">
        <v>6</v>
      </c>
      <c r="D5" s="4"/>
      <c r="E5" s="5" t="s">
        <v>7</v>
      </c>
      <c r="F5" s="5" t="s">
        <v>6</v>
      </c>
    </row>
    <row r="6" spans="1:9" ht="25.5" customHeight="1" x14ac:dyDescent="0.25">
      <c r="A6" s="6" t="s">
        <v>69</v>
      </c>
      <c r="B6" s="19">
        <f>+B7+B12</f>
        <v>73844774</v>
      </c>
      <c r="C6" s="19"/>
      <c r="D6" s="19"/>
      <c r="E6" s="19">
        <f>+E7+E12</f>
        <v>53684466</v>
      </c>
      <c r="F6" s="20"/>
      <c r="G6" s="1"/>
      <c r="H6" s="1"/>
      <c r="I6" s="19"/>
    </row>
    <row r="7" spans="1:9" ht="17.25" x14ac:dyDescent="0.25">
      <c r="A7" s="6" t="s">
        <v>5</v>
      </c>
      <c r="B7" s="19">
        <f>SUM(B8:B11)</f>
        <v>73844774</v>
      </c>
      <c r="C7" s="21">
        <f>+B7/B6*100</f>
        <v>100</v>
      </c>
      <c r="D7" s="19"/>
      <c r="E7" s="19">
        <f>SUM(E8:E11)</f>
        <v>53684466</v>
      </c>
      <c r="F7" s="21">
        <f>+E7/E6*100</f>
        <v>100</v>
      </c>
      <c r="G7" s="19"/>
      <c r="H7" s="1"/>
      <c r="I7" s="1"/>
    </row>
    <row r="8" spans="1:9" ht="17.25" customHeight="1" x14ac:dyDescent="0.25">
      <c r="A8" s="7" t="s">
        <v>47</v>
      </c>
      <c r="B8" s="23">
        <v>14113487</v>
      </c>
      <c r="C8" s="22"/>
      <c r="D8" s="22"/>
      <c r="E8" s="23">
        <v>13114581</v>
      </c>
      <c r="F8" s="20"/>
      <c r="G8" s="1"/>
      <c r="H8" s="1"/>
      <c r="I8" s="1"/>
    </row>
    <row r="9" spans="1:9" ht="17.25" customHeight="1" x14ac:dyDescent="0.25">
      <c r="A9" s="7" t="s">
        <v>1</v>
      </c>
      <c r="B9" s="23"/>
      <c r="C9" s="22"/>
      <c r="D9" s="22"/>
      <c r="E9" s="23"/>
      <c r="F9" s="20"/>
      <c r="G9" s="1"/>
      <c r="H9" s="1"/>
      <c r="I9" s="1"/>
    </row>
    <row r="10" spans="1:9" ht="17.25" x14ac:dyDescent="0.25">
      <c r="A10" s="7" t="s">
        <v>2</v>
      </c>
      <c r="B10" s="23">
        <v>59731287</v>
      </c>
      <c r="C10" s="22"/>
      <c r="D10" s="22"/>
      <c r="E10" s="23">
        <v>40569885</v>
      </c>
      <c r="F10" s="20"/>
      <c r="G10" s="1"/>
      <c r="H10" s="1"/>
      <c r="I10" s="1"/>
    </row>
    <row r="11" spans="1:9" ht="17.25" x14ac:dyDescent="0.25">
      <c r="A11" s="7" t="s">
        <v>3</v>
      </c>
      <c r="B11" s="23"/>
      <c r="C11" s="22"/>
      <c r="D11" s="22"/>
      <c r="E11" s="23"/>
      <c r="F11" s="20"/>
      <c r="G11" s="1"/>
      <c r="H11" s="1"/>
      <c r="I11" s="1"/>
    </row>
    <row r="12" spans="1:9" ht="17.25" x14ac:dyDescent="0.25">
      <c r="A12" s="56" t="s">
        <v>19</v>
      </c>
      <c r="B12" s="57">
        <v>0</v>
      </c>
      <c r="C12" s="57"/>
      <c r="D12" s="58"/>
      <c r="E12" s="57">
        <v>0</v>
      </c>
      <c r="F12" s="57"/>
      <c r="G12" s="1"/>
      <c r="H12" s="1"/>
      <c r="I12" s="1"/>
    </row>
    <row r="13" spans="1:9" ht="110.25" customHeight="1" x14ac:dyDescent="0.5">
      <c r="A13" s="76" t="s">
        <v>72</v>
      </c>
      <c r="B13" s="76"/>
      <c r="C13" s="76"/>
      <c r="D13" s="76"/>
      <c r="E13" s="76"/>
      <c r="F13" s="76"/>
    </row>
    <row r="14" spans="1:9" ht="64.5" customHeight="1" x14ac:dyDescent="0.5">
      <c r="A14" s="76" t="s">
        <v>79</v>
      </c>
      <c r="B14" s="76"/>
      <c r="C14" s="76"/>
      <c r="D14" s="76"/>
      <c r="E14" s="76"/>
      <c r="F14" s="76"/>
    </row>
    <row r="15" spans="1:9" ht="26.25" customHeight="1" x14ac:dyDescent="0.5">
      <c r="A15" s="76" t="s">
        <v>71</v>
      </c>
      <c r="B15" s="76"/>
      <c r="C15" s="76"/>
      <c r="D15" s="76"/>
      <c r="E15" s="76"/>
      <c r="F15" s="76"/>
    </row>
  </sheetData>
  <mergeCells count="9">
    <mergeCell ref="A15:F15"/>
    <mergeCell ref="E3:F3"/>
    <mergeCell ref="A1:F1"/>
    <mergeCell ref="A14:F14"/>
    <mergeCell ref="B4:C4"/>
    <mergeCell ref="A13:F13"/>
    <mergeCell ref="A4:A5"/>
    <mergeCell ref="E4:F4"/>
    <mergeCell ref="A2:F2"/>
  </mergeCells>
  <pageMargins left="0.7" right="0.7" top="0.75" bottom="0.75" header="0.3" footer="0.3"/>
  <pageSetup orientation="landscape" r:id="rId1"/>
  <ignoredErrors>
    <ignoredError sqref="C7:D7"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A11" sqref="A11:G11"/>
    </sheetView>
  </sheetViews>
  <sheetFormatPr baseColWidth="10" defaultRowHeight="15" x14ac:dyDescent="0.25"/>
  <cols>
    <col min="1" max="1" width="21.5703125" customWidth="1"/>
    <col min="2" max="2" width="17" customWidth="1"/>
    <col min="3" max="3" width="10.5703125" customWidth="1"/>
    <col min="4" max="4" width="4.5703125" customWidth="1"/>
    <col min="5" max="5" width="20.7109375" customWidth="1"/>
    <col min="6" max="6" width="18" customWidth="1"/>
    <col min="7" max="7" width="11.28515625" customWidth="1"/>
  </cols>
  <sheetData>
    <row r="1" spans="1:8" ht="31.5" x14ac:dyDescent="0.9">
      <c r="A1" s="75" t="s">
        <v>8</v>
      </c>
      <c r="B1" s="75"/>
      <c r="C1" s="75"/>
      <c r="D1" s="75"/>
      <c r="E1" s="75"/>
      <c r="F1" s="75"/>
      <c r="G1" s="75"/>
      <c r="H1" s="2"/>
    </row>
    <row r="2" spans="1:8" ht="24.75" x14ac:dyDescent="0.7">
      <c r="A2" s="79" t="s">
        <v>57</v>
      </c>
      <c r="B2" s="79"/>
      <c r="C2" s="79"/>
      <c r="D2" s="79"/>
      <c r="E2" s="79"/>
      <c r="F2" s="79"/>
      <c r="G2" s="79"/>
      <c r="H2" s="2"/>
    </row>
    <row r="3" spans="1:8" ht="24.75" x14ac:dyDescent="0.7">
      <c r="A3" s="63"/>
      <c r="B3" s="63"/>
      <c r="C3" s="63"/>
      <c r="D3" s="63"/>
      <c r="E3" s="63"/>
      <c r="F3" s="82" t="s">
        <v>63</v>
      </c>
      <c r="G3" s="82"/>
      <c r="H3" s="2"/>
    </row>
    <row r="4" spans="1:8" ht="21" x14ac:dyDescent="0.6">
      <c r="A4" s="80" t="s">
        <v>85</v>
      </c>
      <c r="B4" s="80"/>
      <c r="C4" s="80"/>
      <c r="D4" s="8"/>
      <c r="E4" s="80" t="s">
        <v>86</v>
      </c>
      <c r="F4" s="80"/>
      <c r="G4" s="80"/>
      <c r="H4" s="2"/>
    </row>
    <row r="5" spans="1:8" ht="55.5" customHeight="1" x14ac:dyDescent="0.6">
      <c r="A5" s="65" t="s">
        <v>73</v>
      </c>
      <c r="B5" s="50" t="s">
        <v>49</v>
      </c>
      <c r="C5" s="81" t="s">
        <v>20</v>
      </c>
      <c r="D5" s="9"/>
      <c r="E5" s="65" t="s">
        <v>73</v>
      </c>
      <c r="F5" s="50" t="s">
        <v>49</v>
      </c>
      <c r="G5" s="81" t="s">
        <v>14</v>
      </c>
      <c r="H5" s="2"/>
    </row>
    <row r="6" spans="1:8" ht="21" x14ac:dyDescent="0.6">
      <c r="A6" s="11" t="s">
        <v>10</v>
      </c>
      <c r="B6" s="11" t="s">
        <v>11</v>
      </c>
      <c r="C6" s="81"/>
      <c r="D6" s="9"/>
      <c r="E6" s="11" t="s">
        <v>12</v>
      </c>
      <c r="F6" s="11" t="s">
        <v>13</v>
      </c>
      <c r="G6" s="81"/>
      <c r="H6" s="2"/>
    </row>
    <row r="7" spans="1:8" ht="21" x14ac:dyDescent="0.6">
      <c r="A7" s="12"/>
      <c r="B7" s="12"/>
      <c r="C7" s="12"/>
      <c r="D7" s="12"/>
      <c r="E7" s="12"/>
      <c r="F7" s="12"/>
      <c r="G7" s="12"/>
      <c r="H7" s="2"/>
    </row>
    <row r="8" spans="1:8" ht="18.75" x14ac:dyDescent="0.5">
      <c r="A8" s="17">
        <v>344300000</v>
      </c>
      <c r="B8" s="17">
        <v>2706600000</v>
      </c>
      <c r="C8" s="47">
        <f>+A8/B8</f>
        <v>0.12720756668883471</v>
      </c>
      <c r="D8" s="17"/>
      <c r="E8" s="17">
        <v>361515000</v>
      </c>
      <c r="F8" s="17">
        <v>3193788000</v>
      </c>
      <c r="G8" s="47">
        <f>+E8/F8</f>
        <v>0.11319317374853935</v>
      </c>
      <c r="H8" s="13"/>
    </row>
    <row r="9" spans="1:8" ht="21.75" thickBot="1" x14ac:dyDescent="0.65">
      <c r="A9" s="14"/>
      <c r="B9" s="14"/>
      <c r="C9" s="15"/>
      <c r="D9" s="15"/>
      <c r="E9" s="14"/>
      <c r="F9" s="14"/>
      <c r="G9" s="16"/>
      <c r="H9" s="2"/>
    </row>
    <row r="10" spans="1:8" ht="49.5" customHeight="1" x14ac:dyDescent="0.6">
      <c r="A10" s="92" t="s">
        <v>74</v>
      </c>
      <c r="B10" s="93"/>
      <c r="C10" s="93"/>
      <c r="D10" s="93"/>
      <c r="E10" s="93"/>
      <c r="F10" s="93"/>
      <c r="G10" s="93"/>
      <c r="H10" s="2"/>
    </row>
    <row r="11" spans="1:8" ht="30" customHeight="1" x14ac:dyDescent="0.6">
      <c r="A11" s="76" t="s">
        <v>48</v>
      </c>
      <c r="B11" s="76"/>
      <c r="C11" s="76"/>
      <c r="D11" s="76"/>
      <c r="E11" s="76"/>
      <c r="F11" s="76"/>
      <c r="G11" s="76"/>
      <c r="H11" s="2"/>
    </row>
    <row r="12" spans="1:8" ht="39.75" customHeight="1" x14ac:dyDescent="0.6">
      <c r="A12" s="76" t="s">
        <v>40</v>
      </c>
      <c r="B12" s="76"/>
      <c r="C12" s="76"/>
      <c r="D12" s="76"/>
      <c r="E12" s="76"/>
      <c r="F12" s="76"/>
      <c r="G12" s="76"/>
      <c r="H12" s="2"/>
    </row>
    <row r="13" spans="1:8" ht="81" customHeight="1" x14ac:dyDescent="0.6">
      <c r="A13" s="76" t="s">
        <v>41</v>
      </c>
      <c r="B13" s="76"/>
      <c r="C13" s="76"/>
      <c r="D13" s="76"/>
      <c r="E13" s="76"/>
      <c r="F13" s="76"/>
      <c r="G13" s="76"/>
      <c r="H13" s="2"/>
    </row>
    <row r="14" spans="1:8" ht="21" x14ac:dyDescent="0.6">
      <c r="A14" s="3" t="s">
        <v>65</v>
      </c>
      <c r="B14" s="3"/>
      <c r="C14" s="3"/>
      <c r="D14" s="3"/>
      <c r="E14" s="3"/>
      <c r="F14" s="3"/>
      <c r="G14" s="3"/>
      <c r="H14" s="2"/>
    </row>
  </sheetData>
  <mergeCells count="11">
    <mergeCell ref="A13:G13"/>
    <mergeCell ref="A1:G1"/>
    <mergeCell ref="A12:G12"/>
    <mergeCell ref="A4:C4"/>
    <mergeCell ref="E4:G4"/>
    <mergeCell ref="C5:C6"/>
    <mergeCell ref="G5:G6"/>
    <mergeCell ref="A2:G2"/>
    <mergeCell ref="A10:G10"/>
    <mergeCell ref="A11:G11"/>
    <mergeCell ref="F3:G3"/>
  </mergeCells>
  <pageMargins left="0.7" right="0.7" top="0.75" bottom="0.75" header="0.3" footer="0.3"/>
  <pageSetup orientation="landscape" r:id="rId1"/>
  <ignoredErrors>
    <ignoredError sqref="B6 E6:F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L24" sqref="L24"/>
    </sheetView>
  </sheetViews>
  <sheetFormatPr baseColWidth="10" defaultRowHeight="15" x14ac:dyDescent="0.25"/>
  <cols>
    <col min="1" max="1" width="17" customWidth="1"/>
    <col min="2" max="2" width="17.7109375" customWidth="1"/>
    <col min="3" max="3" width="17.85546875" customWidth="1"/>
    <col min="4" max="4" width="13.85546875" customWidth="1"/>
    <col min="5" max="5" width="18.28515625" customWidth="1"/>
    <col min="6" max="6" width="13.140625" customWidth="1"/>
    <col min="7" max="7" width="13.85546875" customWidth="1"/>
    <col min="8" max="8" width="16.85546875" customWidth="1"/>
    <col min="10" max="10" width="14.85546875" bestFit="1" customWidth="1"/>
  </cols>
  <sheetData>
    <row r="1" spans="1:10" ht="31.5" x14ac:dyDescent="0.9">
      <c r="A1" s="75" t="s">
        <v>8</v>
      </c>
      <c r="B1" s="75"/>
      <c r="C1" s="75"/>
      <c r="D1" s="75"/>
      <c r="E1" s="75"/>
      <c r="F1" s="75"/>
      <c r="G1" s="75"/>
      <c r="H1" s="75"/>
    </row>
    <row r="2" spans="1:10" ht="24.75" x14ac:dyDescent="0.7">
      <c r="A2" s="79" t="s">
        <v>22</v>
      </c>
      <c r="B2" s="79"/>
      <c r="C2" s="79"/>
      <c r="D2" s="79"/>
      <c r="E2" s="79"/>
      <c r="F2" s="79"/>
      <c r="G2" s="79"/>
      <c r="H2" s="79"/>
    </row>
    <row r="3" spans="1:10" ht="22.5" customHeight="1" x14ac:dyDescent="0.7">
      <c r="A3" s="63"/>
      <c r="B3" s="63"/>
      <c r="C3" s="63"/>
      <c r="D3" s="63"/>
      <c r="E3" s="63"/>
      <c r="F3" s="63"/>
      <c r="G3" s="82" t="s">
        <v>63</v>
      </c>
      <c r="H3" s="82"/>
    </row>
    <row r="4" spans="1:10" ht="26.25" customHeight="1" x14ac:dyDescent="0.25">
      <c r="A4" s="80" t="s">
        <v>66</v>
      </c>
      <c r="B4" s="80"/>
      <c r="C4" s="80"/>
      <c r="D4" s="80"/>
      <c r="E4" s="80"/>
      <c r="F4" s="80"/>
      <c r="G4" s="80"/>
      <c r="H4" s="80"/>
    </row>
    <row r="5" spans="1:10" ht="35.25" customHeight="1" x14ac:dyDescent="0.5">
      <c r="A5" s="64"/>
      <c r="B5" s="64" t="s">
        <v>67</v>
      </c>
      <c r="C5" s="64" t="s">
        <v>68</v>
      </c>
      <c r="D5" s="69" t="s">
        <v>81</v>
      </c>
      <c r="E5" s="69" t="s">
        <v>80</v>
      </c>
      <c r="F5" s="80" t="s">
        <v>21</v>
      </c>
      <c r="G5" s="80"/>
      <c r="H5" s="80"/>
    </row>
    <row r="6" spans="1:10" ht="21.75" customHeight="1" x14ac:dyDescent="0.5">
      <c r="A6" s="64" t="s">
        <v>56</v>
      </c>
      <c r="B6" s="37" t="s">
        <v>10</v>
      </c>
      <c r="C6" s="37" t="s">
        <v>11</v>
      </c>
      <c r="D6" s="37" t="s">
        <v>18</v>
      </c>
      <c r="E6" s="37" t="s">
        <v>12</v>
      </c>
      <c r="F6" s="24" t="s">
        <v>15</v>
      </c>
      <c r="G6" s="24" t="s">
        <v>16</v>
      </c>
      <c r="H6" s="24" t="s">
        <v>24</v>
      </c>
    </row>
    <row r="7" spans="1:10" ht="18.75" x14ac:dyDescent="0.5">
      <c r="A7" s="26"/>
      <c r="B7" s="26"/>
      <c r="C7" s="27">
        <f>SUM(B7:B18)</f>
        <v>271230000</v>
      </c>
      <c r="D7" s="26"/>
      <c r="E7" s="26"/>
      <c r="F7" s="26"/>
      <c r="G7" s="26"/>
      <c r="H7" s="26"/>
    </row>
    <row r="8" spans="1:10" ht="20.25" customHeight="1" x14ac:dyDescent="0.5">
      <c r="A8" s="42">
        <v>1</v>
      </c>
      <c r="B8" s="18">
        <v>35000000</v>
      </c>
      <c r="C8" s="29"/>
      <c r="D8" s="32">
        <v>100</v>
      </c>
      <c r="E8" s="32">
        <v>100</v>
      </c>
      <c r="F8" s="31">
        <f>+B8/$C$7</f>
        <v>0.12904177266526565</v>
      </c>
      <c r="G8" s="31">
        <f>D8/E8</f>
        <v>1</v>
      </c>
      <c r="H8" s="31">
        <f>(F8*G8)*100</f>
        <v>12.904177266526565</v>
      </c>
      <c r="J8" s="18"/>
    </row>
    <row r="9" spans="1:10" ht="18.75" x14ac:dyDescent="0.5">
      <c r="A9" s="42">
        <v>2</v>
      </c>
      <c r="B9" s="18">
        <f>18.9*1000000</f>
        <v>18900000</v>
      </c>
      <c r="C9" s="29"/>
      <c r="D9" s="32">
        <v>80</v>
      </c>
      <c r="E9" s="32">
        <v>100</v>
      </c>
      <c r="F9" s="31">
        <f t="shared" ref="F9:F18" si="0">+B9/$C$7</f>
        <v>6.9682557239243451E-2</v>
      </c>
      <c r="G9" s="31">
        <f t="shared" ref="G9:G18" si="1">D9/E9</f>
        <v>0.8</v>
      </c>
      <c r="H9" s="31">
        <f t="shared" ref="H9:H18" si="2">(F9*G9)*100</f>
        <v>5.5746045791394767</v>
      </c>
      <c r="J9" s="18"/>
    </row>
    <row r="10" spans="1:10" ht="18.75" x14ac:dyDescent="0.5">
      <c r="A10" s="42">
        <v>3</v>
      </c>
      <c r="B10" s="18">
        <f>8.9*1000000</f>
        <v>8900000</v>
      </c>
      <c r="C10" s="29"/>
      <c r="D10" s="32">
        <v>48</v>
      </c>
      <c r="E10" s="32">
        <v>50</v>
      </c>
      <c r="F10" s="31">
        <f>+B10/$C$7</f>
        <v>3.2813479334881837E-2</v>
      </c>
      <c r="G10" s="31">
        <f t="shared" si="1"/>
        <v>0.96</v>
      </c>
      <c r="H10" s="31">
        <f t="shared" si="2"/>
        <v>3.1500940161486564</v>
      </c>
      <c r="J10" s="18"/>
    </row>
    <row r="11" spans="1:10" ht="18.75" x14ac:dyDescent="0.5">
      <c r="A11" s="42">
        <v>4</v>
      </c>
      <c r="B11" s="18">
        <f>23.8*1000000</f>
        <v>23800000</v>
      </c>
      <c r="C11" s="29"/>
      <c r="D11" s="32">
        <v>50</v>
      </c>
      <c r="E11" s="32">
        <v>50</v>
      </c>
      <c r="F11" s="31">
        <f>+B11/$C$7</f>
        <v>8.7748405412380631E-2</v>
      </c>
      <c r="G11" s="31">
        <f t="shared" si="1"/>
        <v>1</v>
      </c>
      <c r="H11" s="31">
        <f t="shared" si="2"/>
        <v>8.7748405412380635</v>
      </c>
      <c r="J11" s="18"/>
    </row>
    <row r="12" spans="1:10" ht="18.75" x14ac:dyDescent="0.5">
      <c r="A12" s="42">
        <v>5</v>
      </c>
      <c r="B12" s="18">
        <f>18.7*1000000</f>
        <v>18700000</v>
      </c>
      <c r="C12" s="29"/>
      <c r="D12" s="32">
        <v>85</v>
      </c>
      <c r="E12" s="32">
        <v>100</v>
      </c>
      <c r="F12" s="31">
        <f>+B12/$C$7</f>
        <v>6.8945175681156212E-2</v>
      </c>
      <c r="G12" s="31">
        <f t="shared" si="1"/>
        <v>0.85</v>
      </c>
      <c r="H12" s="31">
        <f t="shared" si="2"/>
        <v>5.8603399328982775</v>
      </c>
      <c r="J12" s="18"/>
    </row>
    <row r="13" spans="1:10" ht="18.75" x14ac:dyDescent="0.5">
      <c r="A13" s="43">
        <v>6</v>
      </c>
      <c r="B13" s="18">
        <f>10*1000000</f>
        <v>10000000</v>
      </c>
      <c r="C13" s="30"/>
      <c r="D13" s="32">
        <v>90</v>
      </c>
      <c r="E13" s="32">
        <v>100</v>
      </c>
      <c r="F13" s="31">
        <f>+B13/$C$7</f>
        <v>3.6869077904361613E-2</v>
      </c>
      <c r="G13" s="31">
        <f t="shared" si="1"/>
        <v>0.9</v>
      </c>
      <c r="H13" s="31">
        <f t="shared" si="2"/>
        <v>3.3182170113925458</v>
      </c>
      <c r="J13" s="18"/>
    </row>
    <row r="14" spans="1:10" ht="18.75" x14ac:dyDescent="0.5">
      <c r="A14" s="42">
        <v>7</v>
      </c>
      <c r="B14" s="18">
        <f>15.3*100000</f>
        <v>1530000</v>
      </c>
      <c r="C14" s="29"/>
      <c r="D14" s="32">
        <v>100</v>
      </c>
      <c r="E14" s="32">
        <v>100</v>
      </c>
      <c r="F14" s="31">
        <f t="shared" si="0"/>
        <v>5.6409689193673267E-3</v>
      </c>
      <c r="G14" s="31">
        <f t="shared" si="1"/>
        <v>1</v>
      </c>
      <c r="H14" s="31">
        <f t="shared" si="2"/>
        <v>0.56409689193673263</v>
      </c>
      <c r="J14" s="18"/>
    </row>
    <row r="15" spans="1:10" ht="18.75" x14ac:dyDescent="0.5">
      <c r="A15" s="42">
        <v>8</v>
      </c>
      <c r="B15" s="18">
        <f>11*1000000</f>
        <v>11000000</v>
      </c>
      <c r="C15" s="29"/>
      <c r="D15" s="32">
        <v>78</v>
      </c>
      <c r="E15" s="32">
        <v>100</v>
      </c>
      <c r="F15" s="31">
        <f t="shared" si="0"/>
        <v>4.0555985694797771E-2</v>
      </c>
      <c r="G15" s="31">
        <f t="shared" si="1"/>
        <v>0.78</v>
      </c>
      <c r="H15" s="31">
        <f t="shared" si="2"/>
        <v>3.1633668841942262</v>
      </c>
      <c r="J15" s="18"/>
    </row>
    <row r="16" spans="1:10" ht="18.75" x14ac:dyDescent="0.5">
      <c r="A16" s="44">
        <v>9</v>
      </c>
      <c r="B16" s="18">
        <f>37.8*1000000</f>
        <v>37800000</v>
      </c>
      <c r="C16" s="32"/>
      <c r="D16" s="32">
        <v>100</v>
      </c>
      <c r="E16" s="32">
        <v>100</v>
      </c>
      <c r="F16" s="31">
        <f t="shared" si="0"/>
        <v>0.1393651144784869</v>
      </c>
      <c r="G16" s="31">
        <f t="shared" si="1"/>
        <v>1</v>
      </c>
      <c r="H16" s="31">
        <f t="shared" si="2"/>
        <v>13.936511447848691</v>
      </c>
      <c r="J16" s="18"/>
    </row>
    <row r="17" spans="1:11" ht="18.75" x14ac:dyDescent="0.5">
      <c r="A17" s="42">
        <v>10</v>
      </c>
      <c r="B17" s="18">
        <f>28.7*1000000</f>
        <v>28700000</v>
      </c>
      <c r="C17" s="29"/>
      <c r="D17" s="32">
        <v>80</v>
      </c>
      <c r="E17" s="32">
        <v>100</v>
      </c>
      <c r="F17" s="31">
        <f t="shared" si="0"/>
        <v>0.10581425358551783</v>
      </c>
      <c r="G17" s="31">
        <f t="shared" si="1"/>
        <v>0.8</v>
      </c>
      <c r="H17" s="31">
        <f t="shared" si="2"/>
        <v>8.4651402868414269</v>
      </c>
      <c r="J17" s="18"/>
    </row>
    <row r="18" spans="1:11" ht="19.5" thickBot="1" x14ac:dyDescent="0.55000000000000004">
      <c r="A18" s="45">
        <v>11</v>
      </c>
      <c r="B18" s="38">
        <f>76.9*1000000</f>
        <v>76900000</v>
      </c>
      <c r="C18" s="39"/>
      <c r="D18" s="40">
        <v>95</v>
      </c>
      <c r="E18" s="40">
        <v>100</v>
      </c>
      <c r="F18" s="41">
        <f t="shared" si="0"/>
        <v>0.28352320908454082</v>
      </c>
      <c r="G18" s="41">
        <f t="shared" si="1"/>
        <v>0.95</v>
      </c>
      <c r="H18" s="41">
        <f t="shared" si="2"/>
        <v>26.934704863031378</v>
      </c>
      <c r="J18" s="18"/>
    </row>
    <row r="19" spans="1:11" ht="21" customHeight="1" x14ac:dyDescent="0.5">
      <c r="A19" s="33" t="s">
        <v>17</v>
      </c>
      <c r="B19" s="34">
        <f>SUM(B8:B18)</f>
        <v>271230000</v>
      </c>
      <c r="C19" s="35"/>
      <c r="D19" s="34"/>
      <c r="E19" s="34"/>
      <c r="H19" s="46">
        <f>SUM(H8:H18)</f>
        <v>92.646093721196053</v>
      </c>
    </row>
    <row r="20" spans="1:11" ht="57.75" customHeight="1" x14ac:dyDescent="0.25">
      <c r="A20" s="85" t="s">
        <v>75</v>
      </c>
      <c r="B20" s="86"/>
      <c r="C20" s="86"/>
      <c r="D20" s="86"/>
      <c r="E20" s="86"/>
      <c r="F20" s="86"/>
      <c r="G20" s="86"/>
      <c r="H20" s="86"/>
      <c r="K20" s="53"/>
    </row>
    <row r="21" spans="1:11" ht="46.5" customHeight="1" x14ac:dyDescent="0.5">
      <c r="A21" s="76" t="s">
        <v>83</v>
      </c>
      <c r="B21" s="76"/>
      <c r="C21" s="76"/>
      <c r="D21" s="76"/>
      <c r="E21" s="76"/>
      <c r="F21" s="76"/>
      <c r="G21" s="76"/>
      <c r="H21" s="76"/>
    </row>
    <row r="22" spans="1:11" ht="21" customHeight="1" x14ac:dyDescent="0.5">
      <c r="A22" s="76" t="s">
        <v>76</v>
      </c>
      <c r="B22" s="76"/>
      <c r="C22" s="76"/>
      <c r="D22" s="76"/>
      <c r="E22" s="76"/>
      <c r="F22" s="76"/>
      <c r="G22" s="76"/>
      <c r="H22" s="76"/>
    </row>
    <row r="25" spans="1:11" ht="18.75" x14ac:dyDescent="0.5">
      <c r="F25" s="36"/>
      <c r="G25" s="36"/>
    </row>
  </sheetData>
  <mergeCells count="8">
    <mergeCell ref="A21:H21"/>
    <mergeCell ref="A22:H22"/>
    <mergeCell ref="A1:H1"/>
    <mergeCell ref="A2:H2"/>
    <mergeCell ref="G3:H3"/>
    <mergeCell ref="A4:H4"/>
    <mergeCell ref="F5:H5"/>
    <mergeCell ref="A20:H20"/>
  </mergeCells>
  <pageMargins left="0.7" right="0.7" top="0.75" bottom="0.75" header="0.3" footer="0.3"/>
  <pageSetup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9</vt:i4>
      </vt:variant>
    </vt:vector>
  </HeadingPairs>
  <TitlesOfParts>
    <vt:vector size="20" baseType="lpstr">
      <vt:lpstr>FAFEF Fin</vt:lpstr>
      <vt:lpstr>FAFEF Propósito 1</vt:lpstr>
      <vt:lpstr>FAFEF Proposito 2</vt:lpstr>
      <vt:lpstr>FAFEF Componente</vt:lpstr>
      <vt:lpstr>FAFEF Actividad 1</vt:lpstr>
      <vt:lpstr>FAFEF Actividad 2</vt:lpstr>
      <vt:lpstr>FORTAMUN DF - FIN </vt:lpstr>
      <vt:lpstr>FORTAMUN DF Propósito </vt:lpstr>
      <vt:lpstr>FORTAMUN DF Componente</vt:lpstr>
      <vt:lpstr>FORTAMUN DF Actividad 2</vt:lpstr>
      <vt:lpstr>FORTAMUN DF Actividad 1</vt:lpstr>
      <vt:lpstr>'FAFEF Actividad 1'!Área_de_impresión</vt:lpstr>
      <vt:lpstr>'FAFEF Actividad 2'!Área_de_impresión</vt:lpstr>
      <vt:lpstr>'FAFEF Componente'!Área_de_impresión</vt:lpstr>
      <vt:lpstr>'FAFEF Fin'!Área_de_impresión</vt:lpstr>
      <vt:lpstr>'FORTAMUN DF - FIN '!Área_de_impresión</vt:lpstr>
      <vt:lpstr>'FORTAMUN DF Actividad 1'!Área_de_impresión</vt:lpstr>
      <vt:lpstr>'FORTAMUN DF Actividad 2'!Área_de_impresión</vt:lpstr>
      <vt:lpstr>'FORTAMUN DF Componente'!Área_de_impresión</vt:lpstr>
      <vt:lpstr>'FORTAMUN DF Propósito '!Área_de_impresión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sirenia_antolin</dc:creator>
  <cp:lastModifiedBy>sirenia_antolin</cp:lastModifiedBy>
  <cp:lastPrinted>2013-07-17T17:16:23Z</cp:lastPrinted>
  <dcterms:created xsi:type="dcterms:W3CDTF">2013-05-31T19:28:54Z</dcterms:created>
  <dcterms:modified xsi:type="dcterms:W3CDTF">2014-05-20T00:18:35Z</dcterms:modified>
</cp:coreProperties>
</file>