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ttps://d.docs.live.net/2b18ad63a4b11636/Respaldo Arturo/Ramo 33/Distribución 2018/pagina/"/>
    </mc:Choice>
  </mc:AlternateContent>
  <bookViews>
    <workbookView xWindow="0" yWindow="0" windowWidth="7500" windowHeight="13335" tabRatio="627"/>
  </bookViews>
  <sheets>
    <sheet name="PEF_2018" sheetId="15" r:id="rId1"/>
    <sheet name="F_IV_V" sheetId="18" r:id="rId2"/>
  </sheets>
  <externalReferences>
    <externalReference r:id="rId3"/>
  </externalReferences>
  <calcPr calcId="162913"/>
</workbook>
</file>

<file path=xl/calcChain.xml><?xml version="1.0" encoding="utf-8"?>
<calcChain xmlns="http://schemas.openxmlformats.org/spreadsheetml/2006/main">
  <c r="F6" i="18" l="1"/>
  <c r="F7" i="18"/>
  <c r="F8" i="18"/>
  <c r="F9" i="18"/>
  <c r="F10" i="18"/>
  <c r="F11" i="18"/>
  <c r="F12" i="18"/>
  <c r="F13" i="18"/>
  <c r="F14" i="18"/>
  <c r="F15" i="18"/>
  <c r="F16" i="18"/>
  <c r="F17" i="18"/>
  <c r="F18" i="18"/>
  <c r="F19" i="18"/>
  <c r="F20" i="18"/>
  <c r="F21" i="18"/>
  <c r="F22" i="18"/>
  <c r="F23" i="18"/>
  <c r="F24" i="18"/>
  <c r="F25" i="18"/>
  <c r="F26" i="18"/>
  <c r="F27" i="18"/>
  <c r="F28" i="18"/>
  <c r="F29" i="18"/>
  <c r="F30" i="18"/>
  <c r="F31" i="18"/>
  <c r="F32" i="18"/>
  <c r="F33" i="18"/>
  <c r="F34" i="18"/>
  <c r="F35" i="18"/>
  <c r="F36" i="18"/>
  <c r="F5" i="18"/>
  <c r="D37" i="18"/>
  <c r="C37" i="18"/>
  <c r="K36" i="18"/>
  <c r="J36" i="18"/>
  <c r="L36" i="18" s="1"/>
  <c r="H36" i="18"/>
  <c r="N36" i="18" s="1"/>
  <c r="G36" i="18"/>
  <c r="I36" i="18" s="1"/>
  <c r="K35" i="18"/>
  <c r="L35" i="18" s="1"/>
  <c r="J35" i="18"/>
  <c r="H35" i="18"/>
  <c r="G35" i="18"/>
  <c r="M35" i="18" s="1"/>
  <c r="K34" i="18"/>
  <c r="L34" i="18" s="1"/>
  <c r="J34" i="18"/>
  <c r="H34" i="18"/>
  <c r="N34" i="18" s="1"/>
  <c r="G34" i="18"/>
  <c r="M34" i="18" s="1"/>
  <c r="K33" i="18"/>
  <c r="J33" i="18"/>
  <c r="L33" i="18" s="1"/>
  <c r="H33" i="18"/>
  <c r="N33" i="18" s="1"/>
  <c r="G33" i="18"/>
  <c r="M33" i="18" s="1"/>
  <c r="K32" i="18"/>
  <c r="L32" i="18" s="1"/>
  <c r="J32" i="18"/>
  <c r="H32" i="18"/>
  <c r="G32" i="18"/>
  <c r="M32" i="18" s="1"/>
  <c r="K31" i="18"/>
  <c r="J31" i="18"/>
  <c r="L31" i="18" s="1"/>
  <c r="H31" i="18"/>
  <c r="N31" i="18" s="1"/>
  <c r="G31" i="18"/>
  <c r="M31" i="18" s="1"/>
  <c r="O31" i="18" s="1"/>
  <c r="K30" i="18"/>
  <c r="J30" i="18"/>
  <c r="M30" i="18" s="1"/>
  <c r="H30" i="18"/>
  <c r="I30" i="18" s="1"/>
  <c r="G30" i="18"/>
  <c r="K29" i="18"/>
  <c r="J29" i="18"/>
  <c r="H29" i="18"/>
  <c r="I29" i="18" s="1"/>
  <c r="G29" i="18"/>
  <c r="K28" i="18"/>
  <c r="L28" i="18" s="1"/>
  <c r="J28" i="18"/>
  <c r="H28" i="18"/>
  <c r="N28" i="18" s="1"/>
  <c r="G28" i="18"/>
  <c r="M27" i="18"/>
  <c r="K27" i="18"/>
  <c r="L27" i="18" s="1"/>
  <c r="J27" i="18"/>
  <c r="H27" i="18"/>
  <c r="G27" i="18"/>
  <c r="K26" i="18"/>
  <c r="J26" i="18"/>
  <c r="M26" i="18" s="1"/>
  <c r="H26" i="18"/>
  <c r="N26" i="18" s="1"/>
  <c r="G26" i="18"/>
  <c r="I26" i="18" s="1"/>
  <c r="K25" i="18"/>
  <c r="J25" i="18"/>
  <c r="H25" i="18"/>
  <c r="N25" i="18" s="1"/>
  <c r="G25" i="18"/>
  <c r="M25" i="18" s="1"/>
  <c r="K24" i="18"/>
  <c r="J24" i="18"/>
  <c r="H24" i="18"/>
  <c r="N24" i="18" s="1"/>
  <c r="G24" i="18"/>
  <c r="L23" i="18"/>
  <c r="K23" i="18"/>
  <c r="J23" i="18"/>
  <c r="I23" i="18"/>
  <c r="H23" i="18"/>
  <c r="G23" i="18"/>
  <c r="K22" i="18"/>
  <c r="J22" i="18"/>
  <c r="H22" i="18"/>
  <c r="I22" i="18" s="1"/>
  <c r="G22" i="18"/>
  <c r="K21" i="18"/>
  <c r="N21" i="18" s="1"/>
  <c r="J21" i="18"/>
  <c r="L21" i="18" s="1"/>
  <c r="H21" i="18"/>
  <c r="G21" i="18"/>
  <c r="K20" i="18"/>
  <c r="J20" i="18"/>
  <c r="L20" i="18" s="1"/>
  <c r="H20" i="18"/>
  <c r="G20" i="18"/>
  <c r="I20" i="18" s="1"/>
  <c r="K19" i="18"/>
  <c r="J19" i="18"/>
  <c r="H19" i="18"/>
  <c r="G19" i="18"/>
  <c r="M19" i="18" s="1"/>
  <c r="N18" i="18"/>
  <c r="L18" i="18"/>
  <c r="K18" i="18"/>
  <c r="J18" i="18"/>
  <c r="H18" i="18"/>
  <c r="G18" i="18"/>
  <c r="I18" i="18" s="1"/>
  <c r="K17" i="18"/>
  <c r="N17" i="18" s="1"/>
  <c r="J17" i="18"/>
  <c r="L17" i="18" s="1"/>
  <c r="H17" i="18"/>
  <c r="G17" i="18"/>
  <c r="K16" i="18"/>
  <c r="L16" i="18" s="1"/>
  <c r="J16" i="18"/>
  <c r="H16" i="18"/>
  <c r="N16" i="18" s="1"/>
  <c r="G16" i="18"/>
  <c r="M16" i="18" s="1"/>
  <c r="K15" i="18"/>
  <c r="L15" i="18" s="1"/>
  <c r="J15" i="18"/>
  <c r="H15" i="18"/>
  <c r="G15" i="18"/>
  <c r="M15" i="18" s="1"/>
  <c r="K14" i="18"/>
  <c r="J14" i="18"/>
  <c r="H14" i="18"/>
  <c r="G14" i="18"/>
  <c r="K13" i="18"/>
  <c r="J13" i="18"/>
  <c r="L13" i="18" s="1"/>
  <c r="H13" i="18"/>
  <c r="G13" i="18"/>
  <c r="M13" i="18" s="1"/>
  <c r="K12" i="18"/>
  <c r="J12" i="18"/>
  <c r="L12" i="18" s="1"/>
  <c r="H12" i="18"/>
  <c r="G12" i="18"/>
  <c r="I12" i="18" s="1"/>
  <c r="K11" i="18"/>
  <c r="J11" i="18"/>
  <c r="H11" i="18"/>
  <c r="G11" i="18"/>
  <c r="M11" i="18" s="1"/>
  <c r="N10" i="18"/>
  <c r="K10" i="18"/>
  <c r="L10" i="18" s="1"/>
  <c r="J10" i="18"/>
  <c r="H10" i="18"/>
  <c r="G10" i="18"/>
  <c r="M10" i="18" s="1"/>
  <c r="O10" i="18" s="1"/>
  <c r="N9" i="18"/>
  <c r="K9" i="18"/>
  <c r="J9" i="18"/>
  <c r="L9" i="18" s="1"/>
  <c r="H9" i="18"/>
  <c r="G9" i="18"/>
  <c r="K8" i="18"/>
  <c r="J8" i="18"/>
  <c r="H8" i="18"/>
  <c r="G8" i="18"/>
  <c r="M8" i="18" s="1"/>
  <c r="K7" i="18"/>
  <c r="J7" i="18"/>
  <c r="L7" i="18" s="1"/>
  <c r="H7" i="18"/>
  <c r="N7" i="18" s="1"/>
  <c r="G7" i="18"/>
  <c r="M7" i="18" s="1"/>
  <c r="K6" i="18"/>
  <c r="J6" i="18"/>
  <c r="M6" i="18" s="1"/>
  <c r="H6" i="18"/>
  <c r="G6" i="18"/>
  <c r="K5" i="18"/>
  <c r="J5" i="18"/>
  <c r="H5" i="18"/>
  <c r="G5" i="18"/>
  <c r="F37" i="18" l="1"/>
  <c r="O26" i="18"/>
  <c r="O25" i="18"/>
  <c r="I14" i="18"/>
  <c r="M18" i="18"/>
  <c r="O18" i="18" s="1"/>
  <c r="N20" i="18"/>
  <c r="G37" i="18"/>
  <c r="N8" i="18"/>
  <c r="O8" i="18" s="1"/>
  <c r="O7" i="18"/>
  <c r="L8" i="18"/>
  <c r="I11" i="18"/>
  <c r="M14" i="18"/>
  <c r="O16" i="18"/>
  <c r="L25" i="18"/>
  <c r="L26" i="18"/>
  <c r="I28" i="18"/>
  <c r="L29" i="18"/>
  <c r="I31" i="18"/>
  <c r="N29" i="18"/>
  <c r="J37" i="18"/>
  <c r="I7" i="18"/>
  <c r="M9" i="18"/>
  <c r="O9" i="18" s="1"/>
  <c r="L11" i="18"/>
  <c r="I19" i="18"/>
  <c r="M22" i="18"/>
  <c r="M24" i="18"/>
  <c r="I35" i="18"/>
  <c r="I5" i="18"/>
  <c r="I13" i="18"/>
  <c r="N15" i="18"/>
  <c r="O15" i="18" s="1"/>
  <c r="M21" i="18"/>
  <c r="O32" i="18"/>
  <c r="O34" i="18"/>
  <c r="I15" i="18"/>
  <c r="M17" i="18"/>
  <c r="O17" i="18" s="1"/>
  <c r="L19" i="18"/>
  <c r="M23" i="18"/>
  <c r="I27" i="18"/>
  <c r="N32" i="18"/>
  <c r="I10" i="18"/>
  <c r="N5" i="18"/>
  <c r="I6" i="18"/>
  <c r="N12" i="18"/>
  <c r="N13" i="18"/>
  <c r="O13" i="18" s="1"/>
  <c r="I21" i="18"/>
  <c r="N23" i="18"/>
  <c r="L24" i="18"/>
  <c r="M29" i="18"/>
  <c r="O33" i="18"/>
  <c r="O24" i="18"/>
  <c r="O21" i="18"/>
  <c r="O29" i="18"/>
  <c r="H37" i="18"/>
  <c r="L5" i="18"/>
  <c r="I8" i="18"/>
  <c r="N11" i="18"/>
  <c r="O11" i="18" s="1"/>
  <c r="M12" i="18"/>
  <c r="O12" i="18" s="1"/>
  <c r="I16" i="18"/>
  <c r="N19" i="18"/>
  <c r="O19" i="18" s="1"/>
  <c r="M20" i="18"/>
  <c r="I24" i="18"/>
  <c r="N27" i="18"/>
  <c r="O27" i="18" s="1"/>
  <c r="M28" i="18"/>
  <c r="O28" i="18" s="1"/>
  <c r="I32" i="18"/>
  <c r="N35" i="18"/>
  <c r="O35" i="18" s="1"/>
  <c r="M36" i="18"/>
  <c r="O36" i="18" s="1"/>
  <c r="M5" i="18"/>
  <c r="L6" i="18"/>
  <c r="I9" i="18"/>
  <c r="L14" i="18"/>
  <c r="I17" i="18"/>
  <c r="L22" i="18"/>
  <c r="I25" i="18"/>
  <c r="L30" i="18"/>
  <c r="I33" i="18"/>
  <c r="I34" i="18"/>
  <c r="K37" i="18"/>
  <c r="N6" i="18"/>
  <c r="N14" i="18"/>
  <c r="O14" i="18" s="1"/>
  <c r="N22" i="18"/>
  <c r="O22" i="18" s="1"/>
  <c r="N30" i="18"/>
  <c r="O30" i="18" s="1"/>
  <c r="K44" i="15"/>
  <c r="K42" i="15"/>
  <c r="D36" i="15"/>
  <c r="C36" i="15"/>
  <c r="D35" i="15"/>
  <c r="C35" i="15"/>
  <c r="D34" i="15"/>
  <c r="F34" i="15" s="1"/>
  <c r="C34" i="15"/>
  <c r="D33" i="15"/>
  <c r="C33" i="15"/>
  <c r="F33" i="15" s="1"/>
  <c r="D32" i="15"/>
  <c r="C32" i="15"/>
  <c r="F32" i="15" s="1"/>
  <c r="D31" i="15"/>
  <c r="C31" i="15"/>
  <c r="D30" i="15"/>
  <c r="C30" i="15"/>
  <c r="D29" i="15"/>
  <c r="C29" i="15"/>
  <c r="F29" i="15" s="1"/>
  <c r="D28" i="15"/>
  <c r="C28" i="15"/>
  <c r="F28" i="15" s="1"/>
  <c r="D27" i="15"/>
  <c r="C27" i="15"/>
  <c r="D26" i="15"/>
  <c r="C26" i="15"/>
  <c r="D25" i="15"/>
  <c r="C25" i="15"/>
  <c r="F25" i="15" s="1"/>
  <c r="D24" i="15"/>
  <c r="C24" i="15"/>
  <c r="D23" i="15"/>
  <c r="C23" i="15"/>
  <c r="D22" i="15"/>
  <c r="C22" i="15"/>
  <c r="D21" i="15"/>
  <c r="C21" i="15"/>
  <c r="F21" i="15" s="1"/>
  <c r="D20" i="15"/>
  <c r="F20" i="15" s="1"/>
  <c r="C20" i="15"/>
  <c r="D19" i="15"/>
  <c r="C19" i="15"/>
  <c r="D18" i="15"/>
  <c r="F18" i="15" s="1"/>
  <c r="C18" i="15"/>
  <c r="D17" i="15"/>
  <c r="F17" i="15" s="1"/>
  <c r="C17" i="15"/>
  <c r="D16" i="15"/>
  <c r="C16" i="15"/>
  <c r="F16" i="15"/>
  <c r="K16" i="15" s="1"/>
  <c r="M16" i="15" s="1"/>
  <c r="D15" i="15"/>
  <c r="C15" i="15"/>
  <c r="D14" i="15"/>
  <c r="C14" i="15"/>
  <c r="D13" i="15"/>
  <c r="C13" i="15"/>
  <c r="D12" i="15"/>
  <c r="C12" i="15"/>
  <c r="F12" i="15" s="1"/>
  <c r="D11" i="15"/>
  <c r="C11" i="15"/>
  <c r="F11" i="15" s="1"/>
  <c r="D10" i="15"/>
  <c r="C10" i="15"/>
  <c r="D9" i="15"/>
  <c r="C9" i="15"/>
  <c r="D8" i="15"/>
  <c r="F8" i="15" s="1"/>
  <c r="C8" i="15"/>
  <c r="D7" i="15"/>
  <c r="C7" i="15"/>
  <c r="C37" i="15" s="1"/>
  <c r="D6" i="15"/>
  <c r="C6" i="15"/>
  <c r="F6" i="15"/>
  <c r="J6" i="15"/>
  <c r="L6" i="15" s="1"/>
  <c r="N6" i="15" s="1"/>
  <c r="P6" i="15" s="1"/>
  <c r="D5" i="15"/>
  <c r="D37" i="15" s="1"/>
  <c r="C5" i="15"/>
  <c r="F35" i="15"/>
  <c r="F19" i="15"/>
  <c r="F24" i="15"/>
  <c r="K24" i="15" s="1"/>
  <c r="M24" i="15" s="1"/>
  <c r="F36" i="15"/>
  <c r="F22" i="15"/>
  <c r="J22" i="15"/>
  <c r="L22" i="15" s="1"/>
  <c r="N22" i="15" s="1"/>
  <c r="P22" i="15" s="1"/>
  <c r="F27" i="15"/>
  <c r="K27" i="15" s="1"/>
  <c r="M27" i="15" s="1"/>
  <c r="N27" i="15" s="1"/>
  <c r="P27" i="15" s="1"/>
  <c r="F13" i="15"/>
  <c r="J13" i="15" s="1"/>
  <c r="L13" i="15" s="1"/>
  <c r="F10" i="15"/>
  <c r="P10" i="15" s="1"/>
  <c r="J10" i="15"/>
  <c r="L10" i="15"/>
  <c r="F14" i="15"/>
  <c r="J14" i="15"/>
  <c r="L14" i="15" s="1"/>
  <c r="N14" i="15" s="1"/>
  <c r="P14" i="15" s="1"/>
  <c r="F26" i="15"/>
  <c r="J26" i="15" s="1"/>
  <c r="L26" i="15" s="1"/>
  <c r="F30" i="15"/>
  <c r="J30" i="15"/>
  <c r="L30" i="15"/>
  <c r="F9" i="15"/>
  <c r="K9" i="15" s="1"/>
  <c r="M9" i="15" s="1"/>
  <c r="F7" i="15"/>
  <c r="J7" i="15" s="1"/>
  <c r="L7" i="15" s="1"/>
  <c r="K7" i="15"/>
  <c r="M7" i="15" s="1"/>
  <c r="N7" i="15" s="1"/>
  <c r="F15" i="15"/>
  <c r="J15" i="15" s="1"/>
  <c r="L15" i="15" s="1"/>
  <c r="F23" i="15"/>
  <c r="K23" i="15" s="1"/>
  <c r="M23" i="15" s="1"/>
  <c r="N23" i="15" s="1"/>
  <c r="P23" i="15" s="1"/>
  <c r="J23" i="15"/>
  <c r="L23" i="15"/>
  <c r="F31" i="15"/>
  <c r="J19" i="15"/>
  <c r="L19" i="15"/>
  <c r="K19" i="15"/>
  <c r="M19" i="15"/>
  <c r="N19" i="15" s="1"/>
  <c r="P19" i="15" s="1"/>
  <c r="J27" i="15"/>
  <c r="L27" i="15"/>
  <c r="K6" i="15"/>
  <c r="M6" i="15"/>
  <c r="K10" i="15"/>
  <c r="M10" i="15"/>
  <c r="N10" i="15" s="1"/>
  <c r="K22" i="15"/>
  <c r="M22" i="15"/>
  <c r="K30" i="15"/>
  <c r="M30" i="15"/>
  <c r="N30" i="15"/>
  <c r="P30" i="15"/>
  <c r="J16" i="15"/>
  <c r="L16" i="15" s="1"/>
  <c r="J24" i="15"/>
  <c r="L24" i="15" s="1"/>
  <c r="K14" i="15"/>
  <c r="M14" i="15"/>
  <c r="O23" i="18" l="1"/>
  <c r="N37" i="18"/>
  <c r="O6" i="18"/>
  <c r="I37" i="18"/>
  <c r="O20" i="18"/>
  <c r="M37" i="18"/>
  <c r="O5" i="18"/>
  <c r="O37" i="18" s="1"/>
  <c r="L37" i="18"/>
  <c r="K11" i="15"/>
  <c r="M11" i="15" s="1"/>
  <c r="J11" i="15"/>
  <c r="L11" i="15" s="1"/>
  <c r="P18" i="15"/>
  <c r="J18" i="15"/>
  <c r="L18" i="15" s="1"/>
  <c r="K18" i="15"/>
  <c r="M18" i="15" s="1"/>
  <c r="N18" i="15" s="1"/>
  <c r="J34" i="15"/>
  <c r="L34" i="15" s="1"/>
  <c r="K34" i="15"/>
  <c r="M34" i="15" s="1"/>
  <c r="N34" i="15" s="1"/>
  <c r="P34" i="15" s="1"/>
  <c r="J8" i="15"/>
  <c r="L8" i="15" s="1"/>
  <c r="K8" i="15"/>
  <c r="M8" i="15" s="1"/>
  <c r="K28" i="15"/>
  <c r="M28" i="15" s="1"/>
  <c r="J28" i="15"/>
  <c r="L28" i="15" s="1"/>
  <c r="J32" i="15"/>
  <c r="L32" i="15" s="1"/>
  <c r="K32" i="15"/>
  <c r="M32" i="15" s="1"/>
  <c r="N32" i="15" s="1"/>
  <c r="P32" i="15" s="1"/>
  <c r="J12" i="15"/>
  <c r="L12" i="15" s="1"/>
  <c r="K12" i="15"/>
  <c r="M12" i="15" s="1"/>
  <c r="N12" i="15" s="1"/>
  <c r="P12" i="15"/>
  <c r="K20" i="15"/>
  <c r="M20" i="15" s="1"/>
  <c r="N20" i="15" s="1"/>
  <c r="P20" i="15" s="1"/>
  <c r="J20" i="15"/>
  <c r="L20" i="15" s="1"/>
  <c r="N16" i="15"/>
  <c r="P16" i="15" s="1"/>
  <c r="N24" i="15"/>
  <c r="J21" i="15"/>
  <c r="L21" i="15" s="1"/>
  <c r="K21" i="15"/>
  <c r="M21" i="15" s="1"/>
  <c r="K25" i="15"/>
  <c r="M25" i="15" s="1"/>
  <c r="N25" i="15" s="1"/>
  <c r="J25" i="15"/>
  <c r="L25" i="15" s="1"/>
  <c r="P25" i="15"/>
  <c r="J29" i="15"/>
  <c r="L29" i="15" s="1"/>
  <c r="K29" i="15"/>
  <c r="M29" i="15" s="1"/>
  <c r="N29" i="15" s="1"/>
  <c r="P29" i="15" s="1"/>
  <c r="J33" i="15"/>
  <c r="L33" i="15" s="1"/>
  <c r="K33" i="15"/>
  <c r="M33" i="15" s="1"/>
  <c r="N9" i="15"/>
  <c r="P9" i="15" s="1"/>
  <c r="J17" i="15"/>
  <c r="L17" i="15" s="1"/>
  <c r="K17" i="15"/>
  <c r="M17" i="15" s="1"/>
  <c r="K13" i="15"/>
  <c r="M13" i="15" s="1"/>
  <c r="N13" i="15" s="1"/>
  <c r="P13" i="15" s="1"/>
  <c r="K31" i="15"/>
  <c r="M31" i="15" s="1"/>
  <c r="J36" i="15"/>
  <c r="L36" i="15" s="1"/>
  <c r="F5" i="15"/>
  <c r="K26" i="15"/>
  <c r="M26" i="15" s="1"/>
  <c r="N26" i="15" s="1"/>
  <c r="K35" i="15"/>
  <c r="M35" i="15" s="1"/>
  <c r="J31" i="15"/>
  <c r="L31" i="15" s="1"/>
  <c r="K36" i="15"/>
  <c r="M36" i="15" s="1"/>
  <c r="N36" i="15" s="1"/>
  <c r="P36" i="15" s="1"/>
  <c r="P24" i="15"/>
  <c r="P7" i="15"/>
  <c r="J9" i="15"/>
  <c r="L9" i="15" s="1"/>
  <c r="K15" i="15"/>
  <c r="M15" i="15" s="1"/>
  <c r="N15" i="15" s="1"/>
  <c r="P15" i="15" s="1"/>
  <c r="P26" i="15"/>
  <c r="J35" i="15"/>
  <c r="L35" i="15" s="1"/>
  <c r="J5" i="15" l="1"/>
  <c r="F37" i="15"/>
  <c r="K5" i="15"/>
  <c r="N31" i="15"/>
  <c r="P31" i="15" s="1"/>
  <c r="N28" i="15"/>
  <c r="P28" i="15" s="1"/>
  <c r="N35" i="15"/>
  <c r="P35" i="15" s="1"/>
  <c r="N11" i="15"/>
  <c r="P11" i="15" s="1"/>
  <c r="N33" i="15"/>
  <c r="P33" i="15" s="1"/>
  <c r="N17" i="15"/>
  <c r="P17" i="15" s="1"/>
  <c r="N21" i="15"/>
  <c r="P21" i="15" s="1"/>
  <c r="N8" i="15"/>
  <c r="P8" i="15" s="1"/>
  <c r="M5" i="15" l="1"/>
  <c r="K37" i="15"/>
  <c r="H14" i="15"/>
  <c r="L44" i="15"/>
  <c r="H23" i="15"/>
  <c r="H31" i="15"/>
  <c r="H16" i="15"/>
  <c r="L42" i="15"/>
  <c r="M42" i="15" s="1"/>
  <c r="H30" i="15"/>
  <c r="H22" i="15"/>
  <c r="H6" i="15"/>
  <c r="H15" i="15"/>
  <c r="H7" i="15"/>
  <c r="H10" i="15"/>
  <c r="H26" i="15"/>
  <c r="L43" i="15"/>
  <c r="M43" i="15" s="1"/>
  <c r="H24" i="15"/>
  <c r="H19" i="15"/>
  <c r="H27" i="15"/>
  <c r="H32" i="15"/>
  <c r="H11" i="15"/>
  <c r="H20" i="15"/>
  <c r="H36" i="15"/>
  <c r="H12" i="15"/>
  <c r="H21" i="15"/>
  <c r="H29" i="15"/>
  <c r="H34" i="15"/>
  <c r="H9" i="15"/>
  <c r="H28" i="15"/>
  <c r="H25" i="15"/>
  <c r="H33" i="15"/>
  <c r="H35" i="15"/>
  <c r="H8" i="15"/>
  <c r="H17" i="15"/>
  <c r="H18" i="15"/>
  <c r="H13" i="15"/>
  <c r="H5" i="15"/>
  <c r="L5" i="15"/>
  <c r="L37" i="15" s="1"/>
  <c r="L38" i="15" s="1"/>
  <c r="J37" i="15"/>
  <c r="H37" i="15" l="1"/>
  <c r="M44" i="15"/>
  <c r="M37" i="15"/>
  <c r="N5" i="15"/>
  <c r="P5" i="15" s="1"/>
  <c r="P37" i="15" s="1"/>
  <c r="N37" i="15" l="1"/>
  <c r="M38" i="15"/>
</calcChain>
</file>

<file path=xl/sharedStrings.xml><?xml version="1.0" encoding="utf-8"?>
<sst xmlns="http://schemas.openxmlformats.org/spreadsheetml/2006/main" count="111" uniqueCount="57">
  <si>
    <t>Aguascalientes</t>
  </si>
  <si>
    <t>Baja California</t>
  </si>
  <si>
    <t>Baja California Sur</t>
  </si>
  <si>
    <t>Campeche</t>
  </si>
  <si>
    <t>Coahuila</t>
  </si>
  <si>
    <t>Colima</t>
  </si>
  <si>
    <t>Chiapas</t>
  </si>
  <si>
    <t>Chihuahua</t>
  </si>
  <si>
    <t>Durango</t>
  </si>
  <si>
    <t>Guanajuato</t>
  </si>
  <si>
    <t>Guerrero</t>
  </si>
  <si>
    <t>Hidalgo</t>
  </si>
  <si>
    <t>Jalisco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</si>
  <si>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</si>
  <si>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</si>
  <si>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</si>
  <si>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</si>
  <si>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</si>
  <si>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</si>
  <si>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</si>
  <si>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</si>
  <si>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</si>
  <si>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</si>
  <si>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</si>
  <si>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</si>
  <si>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</si>
  <si>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</si>
  <si>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</si>
  <si>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</si>
  <si>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</si>
  <si>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FISE</t>
  </si>
  <si>
    <t>FISMDF</t>
  </si>
  <si>
    <t>FAIS</t>
  </si>
  <si>
    <t>Entidad</t>
  </si>
  <si>
    <t>Clave</t>
  </si>
  <si>
    <t>Ajustado</t>
  </si>
  <si>
    <t>Porcentaje</t>
  </si>
  <si>
    <t>Total</t>
  </si>
  <si>
    <t>Estado de México</t>
  </si>
  <si>
    <t>Ciudad de México*</t>
  </si>
  <si>
    <t>Fondo de Aportaciones para la Infraestructura Social 2018
Porcentajes Asignados del FAIS para cada Entidad (PEF 2018)</t>
  </si>
  <si>
    <t>Artículo 49 de la LCF</t>
  </si>
  <si>
    <t>Cálculo</t>
  </si>
  <si>
    <t>Redondeo</t>
  </si>
  <si>
    <t>TOTAL</t>
  </si>
  <si>
    <t>FAIS DISTRIBUIBLE</t>
  </si>
  <si>
    <t>Fracción IV</t>
  </si>
  <si>
    <t>Fracción V</t>
  </si>
  <si>
    <t>* Antes Distrito Federal</t>
  </si>
  <si>
    <t>Cálculo Fracciones IV y V</t>
  </si>
  <si>
    <t>Concepto</t>
  </si>
  <si>
    <t>Porcentaje FAIS</t>
  </si>
  <si>
    <t>(1)
Fracción IV (Fiscalización)
0.01% del FAIS</t>
  </si>
  <si>
    <t>(2)
Fracción V (Evaluación)
0.005% del FAIS</t>
  </si>
  <si>
    <t>(3) = (1) + (2)
Deducciones Totales (Fracciones IV y V)
0.015% del FAIS</t>
  </si>
  <si>
    <t>Distrito Federal*</t>
  </si>
  <si>
    <t>Fondo de Aportaciones para la Infraestructura Social 2018
Fracciones IV y V del artículo 49 de la Ley de Coordinación Fiscal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</si>
</sst>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_-* #,##0_-;\-* #,##0_-;_-* &quot;-&quot;??_-;_-@_-"/>
    <numFmt numFmtId="165" formatCode="00"/>
    <numFmt numFmtId="166" formatCode="0.0000000000%"/>
    <numFmt numFmtId="167" formatCode="0.000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</font>
    <font>
      <sz val="11"/>
      <color theme="0"/>
      <name val="Calibri"/>
      <family val="2"/>
      <scheme val="minor"/>
    </font>
    <font>
      <b/>
      <sz val="15"/>
      <color theme="0"/>
      <name val="Calibri"/>
      <family val="2"/>
      <scheme val="minor"/>
    </font>
    <font>
      <u/>
      <sz val="11"/>
      <color theme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MS Sans Serif"/>
      <family val="2"/>
    </font>
  </fonts>
  <fills count="6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6" tint="-0.249977111117893"/>
        <bgColor indexed="64"/>
      </patternFill>
    </fill>
  </fills>
  <borders count="4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1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/>
  </cellStyleXfs>
  <cellXfs count="89">
    <xf numFmtId="0" fontId="0" fillId="0" borderId="0" xfId="0"/>
    <xf numFmtId="0" fontId="0" fillId="0" borderId="0" xfId="0" applyBorder="1"/>
    <xf numFmtId="0" fontId="0" fillId="0" borderId="0" xfId="0" applyAlignment="1">
      <alignment horizontal="center"/>
    </xf>
    <xf numFmtId="0" fontId="3" fillId="4" borderId="27" xfId="0" applyFont="1" applyFill="1" applyBorder="1" applyAlignment="1">
      <alignment horizontal="center" vertical="center" wrapText="1"/>
    </xf>
    <xf numFmtId="0" fontId="3" fillId="4" borderId="28" xfId="0" applyFont="1" applyFill="1" applyBorder="1" applyAlignment="1">
      <alignment horizontal="center" vertical="center" wrapText="1"/>
    </xf>
    <xf numFmtId="165" fontId="0" fillId="0" borderId="25" xfId="0" quotePrefix="1" applyNumberFormat="1" applyBorder="1" applyAlignment="1">
      <alignment horizontal="center"/>
    </xf>
    <xf numFmtId="43" fontId="0" fillId="0" borderId="30" xfId="1" applyNumberFormat="1" applyFont="1" applyBorder="1"/>
    <xf numFmtId="43" fontId="0" fillId="0" borderId="22" xfId="0" applyNumberFormat="1" applyBorder="1"/>
    <xf numFmtId="43" fontId="0" fillId="0" borderId="31" xfId="0" applyNumberFormat="1" applyBorder="1"/>
    <xf numFmtId="166" fontId="0" fillId="0" borderId="32" xfId="2" applyNumberFormat="1" applyFont="1" applyBorder="1"/>
    <xf numFmtId="165" fontId="0" fillId="0" borderId="33" xfId="0" quotePrefix="1" applyNumberFormat="1" applyBorder="1" applyAlignment="1">
      <alignment horizontal="center"/>
    </xf>
    <xf numFmtId="43" fontId="0" fillId="0" borderId="34" xfId="1" applyNumberFormat="1" applyFont="1" applyBorder="1"/>
    <xf numFmtId="43" fontId="0" fillId="0" borderId="33" xfId="0" applyNumberFormat="1" applyBorder="1"/>
    <xf numFmtId="43" fontId="3" fillId="2" borderId="10" xfId="0" applyNumberFormat="1" applyFont="1" applyFill="1" applyBorder="1"/>
    <xf numFmtId="43" fontId="3" fillId="2" borderId="20" xfId="0" applyNumberFormat="1" applyFont="1" applyFill="1" applyBorder="1"/>
    <xf numFmtId="166" fontId="3" fillId="2" borderId="17" xfId="0" applyNumberFormat="1" applyFont="1" applyFill="1" applyBorder="1"/>
    <xf numFmtId="43" fontId="0" fillId="0" borderId="14" xfId="0" applyNumberFormat="1" applyBorder="1"/>
    <xf numFmtId="43" fontId="0" fillId="0" borderId="16" xfId="0" applyNumberFormat="1" applyBorder="1"/>
    <xf numFmtId="0" fontId="0" fillId="0" borderId="0" xfId="0"/>
    <xf numFmtId="0" fontId="3" fillId="4" borderId="13" xfId="0" applyFont="1" applyFill="1" applyBorder="1" applyAlignment="1">
      <alignment horizontal="center"/>
    </xf>
    <xf numFmtId="0" fontId="3" fillId="4" borderId="5" xfId="0" applyFont="1" applyFill="1" applyBorder="1" applyAlignment="1">
      <alignment horizontal="center"/>
    </xf>
    <xf numFmtId="0" fontId="3" fillId="4" borderId="15" xfId="0" applyFont="1" applyFill="1" applyBorder="1" applyAlignment="1">
      <alignment horizontal="center"/>
    </xf>
    <xf numFmtId="0" fontId="3" fillId="4" borderId="6" xfId="0" applyFont="1" applyFill="1" applyBorder="1" applyAlignment="1">
      <alignment horizontal="center"/>
    </xf>
    <xf numFmtId="43" fontId="0" fillId="0" borderId="32" xfId="0" applyNumberFormat="1" applyBorder="1"/>
    <xf numFmtId="43" fontId="0" fillId="0" borderId="0" xfId="0" applyNumberFormat="1"/>
    <xf numFmtId="166" fontId="0" fillId="0" borderId="33" xfId="2" applyNumberFormat="1" applyFont="1" applyBorder="1"/>
    <xf numFmtId="165" fontId="0" fillId="0" borderId="35" xfId="0" quotePrefix="1" applyNumberFormat="1" applyBorder="1" applyAlignment="1">
      <alignment horizontal="center"/>
    </xf>
    <xf numFmtId="43" fontId="0" fillId="0" borderId="36" xfId="1" applyNumberFormat="1" applyFont="1" applyBorder="1"/>
    <xf numFmtId="43" fontId="0" fillId="0" borderId="35" xfId="0" applyNumberFormat="1" applyBorder="1"/>
    <xf numFmtId="166" fontId="0" fillId="0" borderId="35" xfId="2" applyNumberFormat="1" applyFont="1" applyBorder="1"/>
    <xf numFmtId="43" fontId="3" fillId="2" borderId="17" xfId="0" applyNumberFormat="1" applyFont="1" applyFill="1" applyBorder="1"/>
    <xf numFmtId="43" fontId="3" fillId="2" borderId="14" xfId="0" applyNumberFormat="1" applyFont="1" applyFill="1" applyBorder="1"/>
    <xf numFmtId="43" fontId="3" fillId="3" borderId="17" xfId="0" applyNumberFormat="1" applyFont="1" applyFill="1" applyBorder="1"/>
    <xf numFmtId="43" fontId="0" fillId="0" borderId="0" xfId="1" applyNumberFormat="1" applyFont="1" applyFill="1" applyBorder="1"/>
    <xf numFmtId="0" fontId="3" fillId="2" borderId="10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2" fillId="0" borderId="22" xfId="0" applyFont="1" applyBorder="1" applyAlignment="1">
      <alignment horizontal="left" vertical="center"/>
    </xf>
    <xf numFmtId="10" fontId="0" fillId="0" borderId="16" xfId="2" applyNumberFormat="1" applyFont="1" applyBorder="1" applyAlignment="1">
      <alignment horizontal="center" vertical="center"/>
    </xf>
    <xf numFmtId="43" fontId="0" fillId="0" borderId="16" xfId="0" applyNumberFormat="1" applyBorder="1" applyAlignment="1">
      <alignment horizontal="center" vertical="center"/>
    </xf>
    <xf numFmtId="43" fontId="0" fillId="0" borderId="31" xfId="0" applyNumberForma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10" fontId="0" fillId="0" borderId="14" xfId="2" applyNumberFormat="1" applyFont="1" applyBorder="1" applyAlignment="1">
      <alignment horizontal="center" vertical="center"/>
    </xf>
    <xf numFmtId="43" fontId="0" fillId="0" borderId="14" xfId="0" applyNumberFormat="1" applyBorder="1" applyAlignment="1">
      <alignment horizontal="center" vertical="center"/>
    </xf>
    <xf numFmtId="43" fontId="0" fillId="0" borderId="4" xfId="0" applyNumberForma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10" fontId="0" fillId="0" borderId="15" xfId="2" applyNumberFormat="1" applyFont="1" applyBorder="1" applyAlignment="1">
      <alignment horizontal="center" vertical="center"/>
    </xf>
    <xf numFmtId="43" fontId="0" fillId="0" borderId="15" xfId="0" applyNumberFormat="1" applyBorder="1" applyAlignment="1">
      <alignment horizontal="center" vertical="center"/>
    </xf>
    <xf numFmtId="43" fontId="0" fillId="0" borderId="6" xfId="0" applyNumberFormat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center" vertical="center" wrapText="1"/>
    </xf>
    <xf numFmtId="43" fontId="3" fillId="2" borderId="7" xfId="1" applyNumberFormat="1" applyFont="1" applyFill="1" applyBorder="1" applyAlignment="1">
      <alignment horizontal="center"/>
    </xf>
    <xf numFmtId="43" fontId="3" fillId="2" borderId="8" xfId="1" applyNumberFormat="1" applyFont="1" applyFill="1" applyBorder="1" applyAlignment="1">
      <alignment horizontal="center"/>
    </xf>
    <xf numFmtId="0" fontId="3" fillId="3" borderId="10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/>
    </xf>
    <xf numFmtId="0" fontId="3" fillId="3" borderId="20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5" fillId="2" borderId="24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3" fillId="4" borderId="19" xfId="0" applyFont="1" applyFill="1" applyBorder="1" applyAlignment="1">
      <alignment horizontal="center" vertical="center"/>
    </xf>
    <xf numFmtId="0" fontId="3" fillId="4" borderId="20" xfId="0" applyFont="1" applyFill="1" applyBorder="1" applyAlignment="1">
      <alignment horizontal="center" vertical="center"/>
    </xf>
    <xf numFmtId="0" fontId="3" fillId="3" borderId="25" xfId="0" applyFont="1" applyFill="1" applyBorder="1" applyAlignment="1">
      <alignment horizontal="center" vertical="center" wrapText="1"/>
    </xf>
    <xf numFmtId="0" fontId="3" fillId="3" borderId="29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/>
    </xf>
    <xf numFmtId="0" fontId="3" fillId="4" borderId="21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/>
    </xf>
    <xf numFmtId="0" fontId="3" fillId="3" borderId="18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167" fontId="0" fillId="0" borderId="0" xfId="2" applyNumberFormat="1" applyFont="1"/>
    <xf numFmtId="0" fontId="3" fillId="4" borderId="37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0" fontId="3" fillId="5" borderId="21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/>
    </xf>
    <xf numFmtId="0" fontId="3" fillId="5" borderId="5" xfId="0" applyFont="1" applyFill="1" applyBorder="1" applyAlignment="1">
      <alignment horizontal="center"/>
    </xf>
    <xf numFmtId="0" fontId="3" fillId="5" borderId="15" xfId="0" applyFont="1" applyFill="1" applyBorder="1" applyAlignment="1">
      <alignment horizontal="center"/>
    </xf>
    <xf numFmtId="0" fontId="3" fillId="5" borderId="6" xfId="0" applyFont="1" applyFill="1" applyBorder="1" applyAlignment="1">
      <alignment horizontal="center"/>
    </xf>
    <xf numFmtId="43" fontId="0" fillId="0" borderId="38" xfId="0" applyNumberFormat="1" applyBorder="1"/>
    <xf numFmtId="164" fontId="0" fillId="0" borderId="22" xfId="0" applyNumberFormat="1" applyBorder="1"/>
    <xf numFmtId="164" fontId="0" fillId="0" borderId="31" xfId="0" applyNumberFormat="1" applyBorder="1"/>
    <xf numFmtId="164" fontId="0" fillId="0" borderId="4" xfId="0" applyNumberFormat="1" applyBorder="1"/>
    <xf numFmtId="43" fontId="0" fillId="0" borderId="39" xfId="1" applyNumberFormat="1" applyFont="1" applyBorder="1"/>
    <xf numFmtId="43" fontId="3" fillId="2" borderId="7" xfId="0" applyNumberFormat="1" applyFont="1" applyFill="1" applyBorder="1"/>
    <xf numFmtId="43" fontId="3" fillId="2" borderId="19" xfId="0" applyNumberFormat="1" applyFont="1" applyFill="1" applyBorder="1"/>
  </cellXfs>
  <cellStyles count="17">
    <cellStyle name="Hipervínculo" xfId="15" builtinId="8" hidden="1"/>
    <cellStyle name="Hipervínculo" xfId="11" builtinId="8" hidden="1"/>
    <cellStyle name="Hipervínculo" xfId="13" builtinId="8" hidden="1"/>
    <cellStyle name="Hipervínculo" xfId="9" builtinId="8" hidden="1"/>
    <cellStyle name="Hipervínculo" xfId="7" builtinId="8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8" builtinId="9" hidden="1"/>
    <cellStyle name="Hipervínculo visitado" xfId="6" builtinId="9" hidden="1"/>
    <cellStyle name="Millares" xfId="1" builtinId="3"/>
    <cellStyle name="Millares 2" xfId="5"/>
    <cellStyle name="Normal" xfId="0" builtinId="0"/>
    <cellStyle name="Normal 2" xfId="4"/>
    <cellStyle name="Normal 2 2" xfId="16"/>
    <cellStyle name="Porcentaje" xfId="2" builtinId="5"/>
    <cellStyle name="Porcentaje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b18ad63a4b11636/Respaldo%20Arturo/Ramo%2033/Distribuci&#243;n%202018/SHCP/PEF_2018/Copia%20de%20FAIS_2018_PEF_SHCP_pobreza16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tilla de Cálculo"/>
      <sheetName val="Ajuste"/>
      <sheetName val="PEF 2018"/>
    </sheetNames>
    <sheetDataSet>
      <sheetData sheetId="0"/>
      <sheetData sheetId="1">
        <row r="5">
          <cell r="H5">
            <v>38733285</v>
          </cell>
          <cell r="I5">
            <v>280810002</v>
          </cell>
        </row>
        <row r="6">
          <cell r="H6">
            <v>63830495</v>
          </cell>
          <cell r="I6">
            <v>462760682</v>
          </cell>
        </row>
        <row r="7">
          <cell r="H7">
            <v>35042867</v>
          </cell>
          <cell r="I7">
            <v>254055072</v>
          </cell>
        </row>
        <row r="8">
          <cell r="H8">
            <v>95354195</v>
          </cell>
          <cell r="I8">
            <v>691302361</v>
          </cell>
        </row>
        <row r="9">
          <cell r="H9">
            <v>81637001</v>
          </cell>
          <cell r="I9">
            <v>591854941</v>
          </cell>
        </row>
        <row r="10">
          <cell r="H10">
            <v>27090960</v>
          </cell>
          <cell r="I10">
            <v>196405042</v>
          </cell>
        </row>
        <row r="11">
          <cell r="H11">
            <v>1471866992</v>
          </cell>
          <cell r="I11">
            <v>10670795666</v>
          </cell>
        </row>
        <row r="12">
          <cell r="H12">
            <v>168915704</v>
          </cell>
          <cell r="I12">
            <v>1224611308</v>
          </cell>
        </row>
        <row r="13">
          <cell r="H13">
            <v>122863404</v>
          </cell>
          <cell r="I13">
            <v>890739640</v>
          </cell>
        </row>
        <row r="14">
          <cell r="H14">
            <v>123040132</v>
          </cell>
          <cell r="I14">
            <v>892020889</v>
          </cell>
        </row>
        <row r="15">
          <cell r="H15">
            <v>307731139</v>
          </cell>
          <cell r="I15">
            <v>2231000573</v>
          </cell>
        </row>
        <row r="16">
          <cell r="H16">
            <v>747137936</v>
          </cell>
          <cell r="I16">
            <v>5416628193</v>
          </cell>
        </row>
        <row r="17">
          <cell r="H17">
            <v>264754073</v>
          </cell>
          <cell r="I17">
            <v>1919423854</v>
          </cell>
        </row>
        <row r="18">
          <cell r="H18">
            <v>200056920</v>
          </cell>
          <cell r="I18">
            <v>1450380046</v>
          </cell>
        </row>
        <row r="19">
          <cell r="H19">
            <v>646060039</v>
          </cell>
          <cell r="I19">
            <v>4683829925</v>
          </cell>
        </row>
        <row r="20">
          <cell r="H20">
            <v>361617008</v>
          </cell>
          <cell r="I20">
            <v>2621664335</v>
          </cell>
        </row>
        <row r="21">
          <cell r="H21">
            <v>93028317</v>
          </cell>
          <cell r="I21">
            <v>674440126</v>
          </cell>
        </row>
        <row r="22">
          <cell r="H22">
            <v>88927558</v>
          </cell>
          <cell r="I22">
            <v>644710297</v>
          </cell>
        </row>
        <row r="23">
          <cell r="H23">
            <v>102385285</v>
          </cell>
          <cell r="I23">
            <v>742276617</v>
          </cell>
        </row>
        <row r="24">
          <cell r="H24">
            <v>887176113</v>
          </cell>
          <cell r="I24">
            <v>6431882141</v>
          </cell>
        </row>
        <row r="25">
          <cell r="H25">
            <v>657946080</v>
          </cell>
          <cell r="I25">
            <v>4770001784</v>
          </cell>
        </row>
        <row r="26">
          <cell r="H26">
            <v>86397002</v>
          </cell>
          <cell r="I26">
            <v>626364178</v>
          </cell>
        </row>
        <row r="27">
          <cell r="H27">
            <v>94432245</v>
          </cell>
          <cell r="I27">
            <v>684618377</v>
          </cell>
        </row>
        <row r="28">
          <cell r="H28">
            <v>267093109</v>
          </cell>
          <cell r="I28">
            <v>1936381482</v>
          </cell>
        </row>
        <row r="29">
          <cell r="H29">
            <v>117585360</v>
          </cell>
          <cell r="I29">
            <v>852474682</v>
          </cell>
        </row>
        <row r="30">
          <cell r="H30">
            <v>78034142</v>
          </cell>
          <cell r="I30">
            <v>565734801</v>
          </cell>
        </row>
        <row r="31">
          <cell r="H31">
            <v>189959814</v>
          </cell>
          <cell r="I31">
            <v>1377177671</v>
          </cell>
        </row>
        <row r="32">
          <cell r="H32">
            <v>117439767</v>
          </cell>
          <cell r="I32">
            <v>851419158</v>
          </cell>
        </row>
        <row r="33">
          <cell r="H33">
            <v>83240993</v>
          </cell>
          <cell r="I33">
            <v>603483621</v>
          </cell>
        </row>
        <row r="34">
          <cell r="H34">
            <v>961209337</v>
          </cell>
          <cell r="I34">
            <v>6968610942</v>
          </cell>
        </row>
        <row r="35">
          <cell r="H35">
            <v>199840286</v>
          </cell>
          <cell r="I35">
            <v>1448809481</v>
          </cell>
        </row>
        <row r="36">
          <cell r="H36">
            <v>119317788</v>
          </cell>
          <cell r="I36">
            <v>865034506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abSelected="1" workbookViewId="0">
      <selection activeCell="J37" sqref="J37"/>
    </sheetView>
  </sheetViews>
  <sheetFormatPr baseColWidth="10" defaultColWidth="11.42578125" defaultRowHeight="15" x14ac:dyDescent="0.25"/>
  <cols>
    <col min="1" max="1" width="11.42578125" style="2"/>
    <col min="2" max="2" width="20.28515625" style="18" bestFit="1" customWidth="1"/>
    <col min="3" max="3" width="16.85546875" style="18" bestFit="1" customWidth="1"/>
    <col min="4" max="4" width="17.85546875" style="18" bestFit="1" customWidth="1"/>
    <col min="5" max="5" width="1.42578125" style="18" customWidth="1"/>
    <col min="6" max="6" width="19.5703125" style="18" customWidth="1"/>
    <col min="7" max="7" width="1.7109375" style="18" customWidth="1"/>
    <col min="8" max="8" width="17" style="18" customWidth="1"/>
    <col min="9" max="9" width="3.85546875" style="18" customWidth="1"/>
    <col min="10" max="10" width="14.140625" style="18" bestFit="1" customWidth="1"/>
    <col min="11" max="11" width="15.42578125" style="18" customWidth="1"/>
    <col min="12" max="14" width="15.140625" style="18" bestFit="1" customWidth="1"/>
    <col min="15" max="15" width="2.85546875" style="18" customWidth="1"/>
    <col min="16" max="16" width="17.85546875" style="18" bestFit="1" customWidth="1"/>
    <col min="17" max="16384" width="11.42578125" style="18"/>
  </cols>
  <sheetData>
    <row r="1" spans="1:16" ht="44.25" customHeight="1" thickBot="1" x14ac:dyDescent="0.3">
      <c r="A1" s="56" t="s">
        <v>40</v>
      </c>
      <c r="B1" s="57"/>
      <c r="C1" s="57"/>
      <c r="D1" s="57"/>
      <c r="E1" s="57"/>
      <c r="F1" s="57"/>
      <c r="G1" s="57"/>
      <c r="H1" s="58"/>
      <c r="J1" s="56" t="s">
        <v>41</v>
      </c>
      <c r="K1" s="57"/>
      <c r="L1" s="57"/>
      <c r="M1" s="57"/>
      <c r="N1" s="58"/>
    </row>
    <row r="2" spans="1:16" ht="6.75" customHeight="1" thickBot="1" x14ac:dyDescent="0.3"/>
    <row r="3" spans="1:16" ht="15.75" thickBot="1" x14ac:dyDescent="0.3">
      <c r="A3" s="59" t="s">
        <v>34</v>
      </c>
      <c r="B3" s="61" t="s">
        <v>33</v>
      </c>
      <c r="C3" s="63" t="s">
        <v>35</v>
      </c>
      <c r="D3" s="64"/>
      <c r="E3" s="64"/>
      <c r="F3" s="65"/>
      <c r="H3" s="66" t="s">
        <v>36</v>
      </c>
      <c r="J3" s="68" t="s">
        <v>42</v>
      </c>
      <c r="K3" s="69"/>
      <c r="L3" s="69" t="s">
        <v>43</v>
      </c>
      <c r="M3" s="70"/>
      <c r="N3" s="71" t="s">
        <v>44</v>
      </c>
      <c r="P3" s="49" t="s">
        <v>45</v>
      </c>
    </row>
    <row r="4" spans="1:16" ht="15.75" thickBot="1" x14ac:dyDescent="0.3">
      <c r="A4" s="60"/>
      <c r="B4" s="62"/>
      <c r="C4" s="3" t="s">
        <v>30</v>
      </c>
      <c r="D4" s="4" t="s">
        <v>31</v>
      </c>
      <c r="E4" s="1"/>
      <c r="F4" s="19" t="s">
        <v>32</v>
      </c>
      <c r="H4" s="67"/>
      <c r="J4" s="20" t="s">
        <v>46</v>
      </c>
      <c r="K4" s="21" t="s">
        <v>47</v>
      </c>
      <c r="L4" s="21" t="s">
        <v>46</v>
      </c>
      <c r="M4" s="22" t="s">
        <v>47</v>
      </c>
      <c r="N4" s="72"/>
      <c r="P4" s="50"/>
    </row>
    <row r="5" spans="1:16" x14ac:dyDescent="0.25">
      <c r="A5" s="5">
        <v>1</v>
      </c>
      <c r="B5" s="6" t="s">
        <v>0</v>
      </c>
      <c r="C5" s="7">
        <f>[1]Ajuste!H5</f>
        <v>38733285</v>
      </c>
      <c r="D5" s="8">
        <f>[1]Ajuste!I5</f>
        <v>280810002</v>
      </c>
      <c r="F5" s="23">
        <f>D5+C5</f>
        <v>319543287</v>
      </c>
      <c r="H5" s="9">
        <f>F5/$F$37</f>
        <v>4.3521790544898912E-3</v>
      </c>
      <c r="J5" s="17">
        <f>F5*0.001</f>
        <v>319543.28700000001</v>
      </c>
      <c r="K5" s="17">
        <f>F5*0.0005</f>
        <v>159771.64350000001</v>
      </c>
      <c r="L5" s="17">
        <f>ROUND(J5,0)</f>
        <v>319543</v>
      </c>
      <c r="M5" s="17">
        <f>ROUND(K5,0)</f>
        <v>159772</v>
      </c>
      <c r="N5" s="17">
        <f>M5+L5</f>
        <v>479315</v>
      </c>
      <c r="P5" s="23">
        <f>F5-N5</f>
        <v>319063972</v>
      </c>
    </row>
    <row r="6" spans="1:16" x14ac:dyDescent="0.25">
      <c r="A6" s="10">
        <v>2</v>
      </c>
      <c r="B6" s="11" t="s">
        <v>1</v>
      </c>
      <c r="C6" s="7">
        <f>[1]Ajuste!H6</f>
        <v>63830495</v>
      </c>
      <c r="D6" s="8">
        <f>[1]Ajuste!I6</f>
        <v>462760682</v>
      </c>
      <c r="F6" s="12">
        <f>D6+C6</f>
        <v>526591177</v>
      </c>
      <c r="H6" s="25">
        <f t="shared" ref="H6:H36" si="0">F6/$F$37</f>
        <v>7.1721709829522381E-3</v>
      </c>
      <c r="J6" s="16">
        <f t="shared" ref="J6:J36" si="1">F6*0.001</f>
        <v>526591.17700000003</v>
      </c>
      <c r="K6" s="16">
        <f t="shared" ref="K6:K36" si="2">F6*0.0005</f>
        <v>263295.58850000001</v>
      </c>
      <c r="L6" s="16">
        <f t="shared" ref="L6:M36" si="3">ROUND(J6,0)</f>
        <v>526591</v>
      </c>
      <c r="M6" s="16">
        <f t="shared" si="3"/>
        <v>263296</v>
      </c>
      <c r="N6" s="16">
        <f t="shared" ref="N6:N37" si="4">M6+L6</f>
        <v>789887</v>
      </c>
      <c r="P6" s="12">
        <f t="shared" ref="P6:P36" si="5">F6-N6</f>
        <v>525801290</v>
      </c>
    </row>
    <row r="7" spans="1:16" x14ac:dyDescent="0.25">
      <c r="A7" s="10">
        <v>3</v>
      </c>
      <c r="B7" s="11" t="s">
        <v>2</v>
      </c>
      <c r="C7" s="7">
        <f>[1]Ajuste!H7</f>
        <v>35042867</v>
      </c>
      <c r="D7" s="8">
        <f>[1]Ajuste!I7</f>
        <v>254055072</v>
      </c>
      <c r="F7" s="12">
        <f>D7+C7</f>
        <v>289097939</v>
      </c>
      <c r="H7" s="25">
        <f t="shared" si="0"/>
        <v>3.9375134637455126E-3</v>
      </c>
      <c r="J7" s="16">
        <f t="shared" si="1"/>
        <v>289097.93900000001</v>
      </c>
      <c r="K7" s="16">
        <f t="shared" si="2"/>
        <v>144548.96950000001</v>
      </c>
      <c r="L7" s="16">
        <f t="shared" si="3"/>
        <v>289098</v>
      </c>
      <c r="M7" s="16">
        <f t="shared" si="3"/>
        <v>144549</v>
      </c>
      <c r="N7" s="16">
        <f t="shared" si="4"/>
        <v>433647</v>
      </c>
      <c r="P7" s="12">
        <f t="shared" si="5"/>
        <v>288664292</v>
      </c>
    </row>
    <row r="8" spans="1:16" x14ac:dyDescent="0.25">
      <c r="A8" s="10">
        <v>4</v>
      </c>
      <c r="B8" s="11" t="s">
        <v>3</v>
      </c>
      <c r="C8" s="7">
        <f>[1]Ajuste!H8</f>
        <v>95354195</v>
      </c>
      <c r="D8" s="8">
        <f>[1]Ajuste!I8</f>
        <v>691302361</v>
      </c>
      <c r="F8" s="12">
        <f>D8+C8</f>
        <v>786656556</v>
      </c>
      <c r="H8" s="25">
        <f t="shared" si="0"/>
        <v>1.0714261026238847E-2</v>
      </c>
      <c r="J8" s="16">
        <f t="shared" si="1"/>
        <v>786656.55599999998</v>
      </c>
      <c r="K8" s="16">
        <f t="shared" si="2"/>
        <v>393328.27799999999</v>
      </c>
      <c r="L8" s="16">
        <f t="shared" si="3"/>
        <v>786657</v>
      </c>
      <c r="M8" s="16">
        <f t="shared" si="3"/>
        <v>393328</v>
      </c>
      <c r="N8" s="16">
        <f t="shared" si="4"/>
        <v>1179985</v>
      </c>
      <c r="P8" s="12">
        <f t="shared" si="5"/>
        <v>785476571</v>
      </c>
    </row>
    <row r="9" spans="1:16" x14ac:dyDescent="0.25">
      <c r="A9" s="10">
        <v>5</v>
      </c>
      <c r="B9" s="11" t="s">
        <v>4</v>
      </c>
      <c r="C9" s="7">
        <f>[1]Ajuste!H9</f>
        <v>81637001</v>
      </c>
      <c r="D9" s="8">
        <f>[1]Ajuste!I9</f>
        <v>591854941</v>
      </c>
      <c r="F9" s="12">
        <f>D9+C9</f>
        <v>673491942</v>
      </c>
      <c r="H9" s="25">
        <f t="shared" si="0"/>
        <v>9.1729591657487113E-3</v>
      </c>
      <c r="J9" s="16">
        <f t="shared" si="1"/>
        <v>673491.94200000004</v>
      </c>
      <c r="K9" s="16">
        <f t="shared" si="2"/>
        <v>336745.97100000002</v>
      </c>
      <c r="L9" s="16">
        <f t="shared" si="3"/>
        <v>673492</v>
      </c>
      <c r="M9" s="16">
        <f t="shared" si="3"/>
        <v>336746</v>
      </c>
      <c r="N9" s="16">
        <f t="shared" si="4"/>
        <v>1010238</v>
      </c>
      <c r="P9" s="12">
        <f t="shared" si="5"/>
        <v>672481704</v>
      </c>
    </row>
    <row r="10" spans="1:16" x14ac:dyDescent="0.25">
      <c r="A10" s="10">
        <v>6</v>
      </c>
      <c r="B10" s="11" t="s">
        <v>5</v>
      </c>
      <c r="C10" s="7">
        <f>[1]Ajuste!H10</f>
        <v>27090960</v>
      </c>
      <c r="D10" s="8">
        <f>[1]Ajuste!I10</f>
        <v>196405042</v>
      </c>
      <c r="F10" s="12">
        <f t="shared" ref="F10:F36" si="6">D10+C10</f>
        <v>223496002</v>
      </c>
      <c r="H10" s="25">
        <f t="shared" si="0"/>
        <v>3.044015187421637E-3</v>
      </c>
      <c r="J10" s="16">
        <f t="shared" si="1"/>
        <v>223496.00200000001</v>
      </c>
      <c r="K10" s="16">
        <f t="shared" si="2"/>
        <v>111748.001</v>
      </c>
      <c r="L10" s="16">
        <f t="shared" si="3"/>
        <v>223496</v>
      </c>
      <c r="M10" s="16">
        <f t="shared" si="3"/>
        <v>111748</v>
      </c>
      <c r="N10" s="16">
        <f t="shared" si="4"/>
        <v>335244</v>
      </c>
      <c r="P10" s="12">
        <f t="shared" si="5"/>
        <v>223160758</v>
      </c>
    </row>
    <row r="11" spans="1:16" x14ac:dyDescent="0.25">
      <c r="A11" s="10">
        <v>7</v>
      </c>
      <c r="B11" s="11" t="s">
        <v>6</v>
      </c>
      <c r="C11" s="7">
        <f>[1]Ajuste!H11</f>
        <v>1471866992</v>
      </c>
      <c r="D11" s="8">
        <f>[1]Ajuste!I11</f>
        <v>10670795666</v>
      </c>
      <c r="F11" s="12">
        <f t="shared" si="6"/>
        <v>12142662658</v>
      </c>
      <c r="H11" s="25">
        <f t="shared" si="0"/>
        <v>0.16538304585282729</v>
      </c>
      <c r="J11" s="16">
        <f t="shared" si="1"/>
        <v>12142662.658</v>
      </c>
      <c r="K11" s="16">
        <f t="shared" si="2"/>
        <v>6071331.3289999999</v>
      </c>
      <c r="L11" s="16">
        <f t="shared" si="3"/>
        <v>12142663</v>
      </c>
      <c r="M11" s="16">
        <f t="shared" si="3"/>
        <v>6071331</v>
      </c>
      <c r="N11" s="16">
        <f t="shared" si="4"/>
        <v>18213994</v>
      </c>
      <c r="P11" s="12">
        <f t="shared" si="5"/>
        <v>12124448664</v>
      </c>
    </row>
    <row r="12" spans="1:16" x14ac:dyDescent="0.25">
      <c r="A12" s="10">
        <v>8</v>
      </c>
      <c r="B12" s="11" t="s">
        <v>7</v>
      </c>
      <c r="C12" s="7">
        <f>[1]Ajuste!H12</f>
        <v>168915704</v>
      </c>
      <c r="D12" s="8">
        <f>[1]Ajuste!I12</f>
        <v>1224611308</v>
      </c>
      <c r="F12" s="12">
        <f t="shared" si="6"/>
        <v>1393527012</v>
      </c>
      <c r="H12" s="25">
        <f t="shared" si="0"/>
        <v>1.8979835659925108E-2</v>
      </c>
      <c r="J12" s="16">
        <f t="shared" si="1"/>
        <v>1393527.0120000001</v>
      </c>
      <c r="K12" s="16">
        <f t="shared" si="2"/>
        <v>696763.50600000005</v>
      </c>
      <c r="L12" s="16">
        <f t="shared" si="3"/>
        <v>1393527</v>
      </c>
      <c r="M12" s="16">
        <f t="shared" si="3"/>
        <v>696764</v>
      </c>
      <c r="N12" s="16">
        <f t="shared" si="4"/>
        <v>2090291</v>
      </c>
      <c r="P12" s="12">
        <f t="shared" si="5"/>
        <v>1391436721</v>
      </c>
    </row>
    <row r="13" spans="1:16" x14ac:dyDescent="0.25">
      <c r="A13" s="10">
        <v>9</v>
      </c>
      <c r="B13" s="11" t="s">
        <v>39</v>
      </c>
      <c r="C13" s="7">
        <f>[1]Ajuste!H13</f>
        <v>122863404</v>
      </c>
      <c r="D13" s="8">
        <f>[1]Ajuste!I13</f>
        <v>890739640</v>
      </c>
      <c r="F13" s="12">
        <f t="shared" si="6"/>
        <v>1013603044</v>
      </c>
      <c r="H13" s="25">
        <f t="shared" si="0"/>
        <v>1.3805271827425358E-2</v>
      </c>
      <c r="J13" s="16">
        <f t="shared" si="1"/>
        <v>1013603.044</v>
      </c>
      <c r="K13" s="16">
        <f t="shared" si="2"/>
        <v>506801.522</v>
      </c>
      <c r="L13" s="16">
        <f t="shared" si="3"/>
        <v>1013603</v>
      </c>
      <c r="M13" s="16">
        <f t="shared" si="3"/>
        <v>506802</v>
      </c>
      <c r="N13" s="16">
        <f t="shared" si="4"/>
        <v>1520405</v>
      </c>
      <c r="P13" s="12">
        <f t="shared" si="5"/>
        <v>1012082639</v>
      </c>
    </row>
    <row r="14" spans="1:16" x14ac:dyDescent="0.25">
      <c r="A14" s="10">
        <v>10</v>
      </c>
      <c r="B14" s="11" t="s">
        <v>8</v>
      </c>
      <c r="C14" s="7">
        <f>[1]Ajuste!H14</f>
        <v>123040132</v>
      </c>
      <c r="D14" s="8">
        <f>[1]Ajuste!I14</f>
        <v>892020889</v>
      </c>
      <c r="F14" s="12">
        <f t="shared" si="6"/>
        <v>1015061021</v>
      </c>
      <c r="H14" s="25">
        <f t="shared" si="0"/>
        <v>1.3825129471818083E-2</v>
      </c>
      <c r="J14" s="16">
        <f t="shared" si="1"/>
        <v>1015061.0210000001</v>
      </c>
      <c r="K14" s="16">
        <f t="shared" si="2"/>
        <v>507530.51050000003</v>
      </c>
      <c r="L14" s="16">
        <f t="shared" si="3"/>
        <v>1015061</v>
      </c>
      <c r="M14" s="16">
        <f t="shared" si="3"/>
        <v>507531</v>
      </c>
      <c r="N14" s="16">
        <f t="shared" si="4"/>
        <v>1522592</v>
      </c>
      <c r="P14" s="12">
        <f t="shared" si="5"/>
        <v>1013538429</v>
      </c>
    </row>
    <row r="15" spans="1:16" x14ac:dyDescent="0.25">
      <c r="A15" s="10">
        <v>11</v>
      </c>
      <c r="B15" s="11" t="s">
        <v>9</v>
      </c>
      <c r="C15" s="7">
        <f>[1]Ajuste!H15</f>
        <v>307731139</v>
      </c>
      <c r="D15" s="8">
        <f>[1]Ajuste!I15</f>
        <v>2231000573</v>
      </c>
      <c r="F15" s="12">
        <f t="shared" si="6"/>
        <v>2538731712</v>
      </c>
      <c r="H15" s="25">
        <f t="shared" si="0"/>
        <v>3.4577521830197806E-2</v>
      </c>
      <c r="J15" s="16">
        <f t="shared" si="1"/>
        <v>2538731.7119999998</v>
      </c>
      <c r="K15" s="16">
        <f t="shared" si="2"/>
        <v>1269365.8559999999</v>
      </c>
      <c r="L15" s="16">
        <f t="shared" si="3"/>
        <v>2538732</v>
      </c>
      <c r="M15" s="16">
        <f t="shared" si="3"/>
        <v>1269366</v>
      </c>
      <c r="N15" s="16">
        <f t="shared" si="4"/>
        <v>3808098</v>
      </c>
      <c r="P15" s="12">
        <f t="shared" si="5"/>
        <v>2534923614</v>
      </c>
    </row>
    <row r="16" spans="1:16" x14ac:dyDescent="0.25">
      <c r="A16" s="10">
        <v>12</v>
      </c>
      <c r="B16" s="11" t="s">
        <v>10</v>
      </c>
      <c r="C16" s="7">
        <f>[1]Ajuste!H16</f>
        <v>747137936</v>
      </c>
      <c r="D16" s="8">
        <f>[1]Ajuste!I16</f>
        <v>5416628193</v>
      </c>
      <c r="F16" s="12">
        <f t="shared" si="6"/>
        <v>6163766129</v>
      </c>
      <c r="H16" s="25">
        <f t="shared" si="0"/>
        <v>8.3950484753597843E-2</v>
      </c>
      <c r="J16" s="16">
        <f t="shared" si="1"/>
        <v>6163766.1289999997</v>
      </c>
      <c r="K16" s="16">
        <f t="shared" si="2"/>
        <v>3081883.0644999999</v>
      </c>
      <c r="L16" s="16">
        <f t="shared" si="3"/>
        <v>6163766</v>
      </c>
      <c r="M16" s="16">
        <f t="shared" si="3"/>
        <v>3081883</v>
      </c>
      <c r="N16" s="16">
        <f t="shared" si="4"/>
        <v>9245649</v>
      </c>
      <c r="P16" s="12">
        <f t="shared" si="5"/>
        <v>6154520480</v>
      </c>
    </row>
    <row r="17" spans="1:16" x14ac:dyDescent="0.25">
      <c r="A17" s="10">
        <v>13</v>
      </c>
      <c r="B17" s="11" t="s">
        <v>11</v>
      </c>
      <c r="C17" s="7">
        <f>[1]Ajuste!H17</f>
        <v>264754073</v>
      </c>
      <c r="D17" s="8">
        <f>[1]Ajuste!I17</f>
        <v>1919423854</v>
      </c>
      <c r="F17" s="12">
        <f t="shared" si="6"/>
        <v>2184177927</v>
      </c>
      <c r="H17" s="25">
        <f t="shared" si="0"/>
        <v>2.9748499849313222E-2</v>
      </c>
      <c r="J17" s="16">
        <f t="shared" si="1"/>
        <v>2184177.9270000001</v>
      </c>
      <c r="K17" s="16">
        <f t="shared" si="2"/>
        <v>1092088.9635000001</v>
      </c>
      <c r="L17" s="16">
        <f t="shared" si="3"/>
        <v>2184178</v>
      </c>
      <c r="M17" s="16">
        <f t="shared" si="3"/>
        <v>1092089</v>
      </c>
      <c r="N17" s="16">
        <f t="shared" si="4"/>
        <v>3276267</v>
      </c>
      <c r="P17" s="12">
        <f t="shared" si="5"/>
        <v>2180901660</v>
      </c>
    </row>
    <row r="18" spans="1:16" x14ac:dyDescent="0.25">
      <c r="A18" s="10">
        <v>14</v>
      </c>
      <c r="B18" s="11" t="s">
        <v>12</v>
      </c>
      <c r="C18" s="7">
        <f>[1]Ajuste!H18</f>
        <v>200056920</v>
      </c>
      <c r="D18" s="8">
        <f>[1]Ajuste!I18</f>
        <v>1450380046</v>
      </c>
      <c r="F18" s="12">
        <f t="shared" si="6"/>
        <v>1650436966</v>
      </c>
      <c r="H18" s="25">
        <f t="shared" si="0"/>
        <v>2.2478948819791809E-2</v>
      </c>
      <c r="J18" s="16">
        <f t="shared" si="1"/>
        <v>1650436.966</v>
      </c>
      <c r="K18" s="16">
        <f t="shared" si="2"/>
        <v>825218.48300000001</v>
      </c>
      <c r="L18" s="16">
        <f t="shared" si="3"/>
        <v>1650437</v>
      </c>
      <c r="M18" s="16">
        <f t="shared" si="3"/>
        <v>825218</v>
      </c>
      <c r="N18" s="16">
        <f t="shared" si="4"/>
        <v>2475655</v>
      </c>
      <c r="P18" s="12">
        <f t="shared" si="5"/>
        <v>1647961311</v>
      </c>
    </row>
    <row r="19" spans="1:16" x14ac:dyDescent="0.25">
      <c r="A19" s="10">
        <v>15</v>
      </c>
      <c r="B19" s="11" t="s">
        <v>38</v>
      </c>
      <c r="C19" s="7">
        <f>[1]Ajuste!H19</f>
        <v>646060039</v>
      </c>
      <c r="D19" s="8">
        <f>[1]Ajuste!I19</f>
        <v>4683829925</v>
      </c>
      <c r="F19" s="12">
        <f t="shared" si="6"/>
        <v>5329889964</v>
      </c>
      <c r="H19" s="25">
        <f t="shared" si="0"/>
        <v>7.2593092728800407E-2</v>
      </c>
      <c r="J19" s="16">
        <f t="shared" si="1"/>
        <v>5329889.9639999997</v>
      </c>
      <c r="K19" s="16">
        <f t="shared" si="2"/>
        <v>2664944.9819999998</v>
      </c>
      <c r="L19" s="16">
        <f t="shared" si="3"/>
        <v>5329890</v>
      </c>
      <c r="M19" s="16">
        <f t="shared" si="3"/>
        <v>2664945</v>
      </c>
      <c r="N19" s="16">
        <f t="shared" si="4"/>
        <v>7994835</v>
      </c>
      <c r="P19" s="12">
        <f t="shared" si="5"/>
        <v>5321895129</v>
      </c>
    </row>
    <row r="20" spans="1:16" x14ac:dyDescent="0.25">
      <c r="A20" s="10">
        <v>16</v>
      </c>
      <c r="B20" s="11" t="s">
        <v>13</v>
      </c>
      <c r="C20" s="7">
        <f>[1]Ajuste!H20</f>
        <v>361617008</v>
      </c>
      <c r="D20" s="8">
        <f>[1]Ajuste!I20</f>
        <v>2621664335</v>
      </c>
      <c r="F20" s="12">
        <f t="shared" si="6"/>
        <v>2983281343</v>
      </c>
      <c r="H20" s="25">
        <f t="shared" si="0"/>
        <v>4.0632287088713193E-2</v>
      </c>
      <c r="J20" s="16">
        <f t="shared" si="1"/>
        <v>2983281.3429999999</v>
      </c>
      <c r="K20" s="16">
        <f t="shared" si="2"/>
        <v>1491640.6714999999</v>
      </c>
      <c r="L20" s="16">
        <f t="shared" si="3"/>
        <v>2983281</v>
      </c>
      <c r="M20" s="16">
        <f t="shared" si="3"/>
        <v>1491641</v>
      </c>
      <c r="N20" s="16">
        <f t="shared" si="4"/>
        <v>4474922</v>
      </c>
      <c r="P20" s="12">
        <f t="shared" si="5"/>
        <v>2978806421</v>
      </c>
    </row>
    <row r="21" spans="1:16" x14ac:dyDescent="0.25">
      <c r="A21" s="10">
        <v>17</v>
      </c>
      <c r="B21" s="11" t="s">
        <v>14</v>
      </c>
      <c r="C21" s="7">
        <f>[1]Ajuste!H21</f>
        <v>93028317</v>
      </c>
      <c r="D21" s="8">
        <f>[1]Ajuste!I21</f>
        <v>674440126</v>
      </c>
      <c r="F21" s="12">
        <f t="shared" si="6"/>
        <v>767468443</v>
      </c>
      <c r="H21" s="25">
        <f t="shared" si="0"/>
        <v>1.0452918958070833E-2</v>
      </c>
      <c r="J21" s="16">
        <f t="shared" si="1"/>
        <v>767468.44299999997</v>
      </c>
      <c r="K21" s="16">
        <f t="shared" si="2"/>
        <v>383734.22149999999</v>
      </c>
      <c r="L21" s="16">
        <f t="shared" si="3"/>
        <v>767468</v>
      </c>
      <c r="M21" s="16">
        <f t="shared" si="3"/>
        <v>383734</v>
      </c>
      <c r="N21" s="16">
        <f t="shared" si="4"/>
        <v>1151202</v>
      </c>
      <c r="P21" s="12">
        <f t="shared" si="5"/>
        <v>766317241</v>
      </c>
    </row>
    <row r="22" spans="1:16" x14ac:dyDescent="0.25">
      <c r="A22" s="10">
        <v>18</v>
      </c>
      <c r="B22" s="11" t="s">
        <v>15</v>
      </c>
      <c r="C22" s="7">
        <f>[1]Ajuste!H22</f>
        <v>88927558</v>
      </c>
      <c r="D22" s="8">
        <f>[1]Ajuste!I22</f>
        <v>644710297</v>
      </c>
      <c r="F22" s="12">
        <f t="shared" si="6"/>
        <v>733637855</v>
      </c>
      <c r="H22" s="25">
        <f t="shared" si="0"/>
        <v>9.9921464039765349E-3</v>
      </c>
      <c r="J22" s="16">
        <f t="shared" si="1"/>
        <v>733637.85499999998</v>
      </c>
      <c r="K22" s="16">
        <f t="shared" si="2"/>
        <v>366818.92749999999</v>
      </c>
      <c r="L22" s="16">
        <f t="shared" si="3"/>
        <v>733638</v>
      </c>
      <c r="M22" s="16">
        <f t="shared" si="3"/>
        <v>366819</v>
      </c>
      <c r="N22" s="16">
        <f t="shared" si="4"/>
        <v>1100457</v>
      </c>
      <c r="P22" s="12">
        <f t="shared" si="5"/>
        <v>732537398</v>
      </c>
    </row>
    <row r="23" spans="1:16" x14ac:dyDescent="0.25">
      <c r="A23" s="10">
        <v>19</v>
      </c>
      <c r="B23" s="11" t="s">
        <v>16</v>
      </c>
      <c r="C23" s="7">
        <f>[1]Ajuste!H23</f>
        <v>102385285</v>
      </c>
      <c r="D23" s="8">
        <f>[1]Ajuste!I23</f>
        <v>742276617</v>
      </c>
      <c r="F23" s="12">
        <f t="shared" si="6"/>
        <v>844661902</v>
      </c>
      <c r="H23" s="25">
        <f t="shared" si="0"/>
        <v>1.1504293745372887E-2</v>
      </c>
      <c r="J23" s="16">
        <f t="shared" si="1"/>
        <v>844661.902</v>
      </c>
      <c r="K23" s="16">
        <f t="shared" si="2"/>
        <v>422330.951</v>
      </c>
      <c r="L23" s="16">
        <f t="shared" si="3"/>
        <v>844662</v>
      </c>
      <c r="M23" s="16">
        <f t="shared" si="3"/>
        <v>422331</v>
      </c>
      <c r="N23" s="16">
        <f t="shared" si="4"/>
        <v>1266993</v>
      </c>
      <c r="P23" s="12">
        <f t="shared" si="5"/>
        <v>843394909</v>
      </c>
    </row>
    <row r="24" spans="1:16" x14ac:dyDescent="0.25">
      <c r="A24" s="10">
        <v>20</v>
      </c>
      <c r="B24" s="11" t="s">
        <v>17</v>
      </c>
      <c r="C24" s="7">
        <f>[1]Ajuste!H24</f>
        <v>887176113</v>
      </c>
      <c r="D24" s="8">
        <f>[1]Ajuste!I24</f>
        <v>6431882141</v>
      </c>
      <c r="F24" s="12">
        <f t="shared" si="6"/>
        <v>7319058254</v>
      </c>
      <c r="H24" s="25">
        <f t="shared" si="0"/>
        <v>9.9685561636130238E-2</v>
      </c>
      <c r="J24" s="16">
        <f t="shared" si="1"/>
        <v>7319058.2539999997</v>
      </c>
      <c r="K24" s="16">
        <f t="shared" si="2"/>
        <v>3659529.1269999999</v>
      </c>
      <c r="L24" s="16">
        <f t="shared" si="3"/>
        <v>7319058</v>
      </c>
      <c r="M24" s="16">
        <f t="shared" si="3"/>
        <v>3659529</v>
      </c>
      <c r="N24" s="16">
        <f t="shared" si="4"/>
        <v>10978587</v>
      </c>
      <c r="P24" s="12">
        <f t="shared" si="5"/>
        <v>7308079667</v>
      </c>
    </row>
    <row r="25" spans="1:16" x14ac:dyDescent="0.25">
      <c r="A25" s="10">
        <v>21</v>
      </c>
      <c r="B25" s="11" t="s">
        <v>18</v>
      </c>
      <c r="C25" s="7">
        <f>[1]Ajuste!H25</f>
        <v>657946080</v>
      </c>
      <c r="D25" s="8">
        <f>[1]Ajuste!I25</f>
        <v>4770001784</v>
      </c>
      <c r="F25" s="12">
        <f t="shared" si="6"/>
        <v>5427947864</v>
      </c>
      <c r="H25" s="25">
        <f t="shared" si="0"/>
        <v>7.3928641168931664E-2</v>
      </c>
      <c r="J25" s="16">
        <f t="shared" si="1"/>
        <v>5427947.8640000001</v>
      </c>
      <c r="K25" s="16">
        <f t="shared" si="2"/>
        <v>2713973.932</v>
      </c>
      <c r="L25" s="16">
        <f t="shared" si="3"/>
        <v>5427948</v>
      </c>
      <c r="M25" s="16">
        <f t="shared" si="3"/>
        <v>2713974</v>
      </c>
      <c r="N25" s="16">
        <f t="shared" si="4"/>
        <v>8141922</v>
      </c>
      <c r="P25" s="12">
        <f t="shared" si="5"/>
        <v>5419805942</v>
      </c>
    </row>
    <row r="26" spans="1:16" x14ac:dyDescent="0.25">
      <c r="A26" s="10">
        <v>22</v>
      </c>
      <c r="B26" s="11" t="s">
        <v>19</v>
      </c>
      <c r="C26" s="7">
        <f>[1]Ajuste!H26</f>
        <v>86397002</v>
      </c>
      <c r="D26" s="8">
        <f>[1]Ajuste!I26</f>
        <v>626364178</v>
      </c>
      <c r="F26" s="12">
        <f t="shared" si="6"/>
        <v>712761180</v>
      </c>
      <c r="H26" s="25">
        <f t="shared" si="0"/>
        <v>9.70780612408703E-3</v>
      </c>
      <c r="J26" s="16">
        <f t="shared" si="1"/>
        <v>712761.18</v>
      </c>
      <c r="K26" s="16">
        <f t="shared" si="2"/>
        <v>356380.59</v>
      </c>
      <c r="L26" s="16">
        <f t="shared" si="3"/>
        <v>712761</v>
      </c>
      <c r="M26" s="16">
        <f t="shared" si="3"/>
        <v>356381</v>
      </c>
      <c r="N26" s="16">
        <f t="shared" si="4"/>
        <v>1069142</v>
      </c>
      <c r="P26" s="12">
        <f t="shared" si="5"/>
        <v>711692038</v>
      </c>
    </row>
    <row r="27" spans="1:16" x14ac:dyDescent="0.25">
      <c r="A27" s="10">
        <v>23</v>
      </c>
      <c r="B27" s="11" t="s">
        <v>20</v>
      </c>
      <c r="C27" s="7">
        <f>[1]Ajuste!H27</f>
        <v>94432245</v>
      </c>
      <c r="D27" s="8">
        <f>[1]Ajuste!I27</f>
        <v>684618377</v>
      </c>
      <c r="F27" s="12">
        <f t="shared" si="6"/>
        <v>779050622</v>
      </c>
      <c r="H27" s="25">
        <f t="shared" si="0"/>
        <v>1.0610668217404053E-2</v>
      </c>
      <c r="J27" s="16">
        <f t="shared" si="1"/>
        <v>779050.62199999997</v>
      </c>
      <c r="K27" s="16">
        <f t="shared" si="2"/>
        <v>389525.31099999999</v>
      </c>
      <c r="L27" s="16">
        <f t="shared" si="3"/>
        <v>779051</v>
      </c>
      <c r="M27" s="16">
        <f t="shared" si="3"/>
        <v>389525</v>
      </c>
      <c r="N27" s="16">
        <f t="shared" si="4"/>
        <v>1168576</v>
      </c>
      <c r="P27" s="12">
        <f t="shared" si="5"/>
        <v>777882046</v>
      </c>
    </row>
    <row r="28" spans="1:16" x14ac:dyDescent="0.25">
      <c r="A28" s="10">
        <v>24</v>
      </c>
      <c r="B28" s="11" t="s">
        <v>21</v>
      </c>
      <c r="C28" s="7">
        <f>[1]Ajuste!H28</f>
        <v>267093109</v>
      </c>
      <c r="D28" s="8">
        <f>[1]Ajuste!I28</f>
        <v>1936381482</v>
      </c>
      <c r="F28" s="12">
        <f t="shared" si="6"/>
        <v>2203474591</v>
      </c>
      <c r="H28" s="25">
        <f t="shared" si="0"/>
        <v>3.0011320381926471E-2</v>
      </c>
      <c r="J28" s="16">
        <f t="shared" si="1"/>
        <v>2203474.591</v>
      </c>
      <c r="K28" s="16">
        <f t="shared" si="2"/>
        <v>1101737.2955</v>
      </c>
      <c r="L28" s="16">
        <f t="shared" si="3"/>
        <v>2203475</v>
      </c>
      <c r="M28" s="16">
        <f t="shared" si="3"/>
        <v>1101737</v>
      </c>
      <c r="N28" s="16">
        <f t="shared" si="4"/>
        <v>3305212</v>
      </c>
      <c r="P28" s="12">
        <f t="shared" si="5"/>
        <v>2200169379</v>
      </c>
    </row>
    <row r="29" spans="1:16" x14ac:dyDescent="0.25">
      <c r="A29" s="10">
        <v>25</v>
      </c>
      <c r="B29" s="11" t="s">
        <v>22</v>
      </c>
      <c r="C29" s="7">
        <f>[1]Ajuste!H29</f>
        <v>117585360</v>
      </c>
      <c r="D29" s="8">
        <f>[1]Ajuste!I29</f>
        <v>852474682</v>
      </c>
      <c r="F29" s="12">
        <f t="shared" si="6"/>
        <v>970060042</v>
      </c>
      <c r="H29" s="25">
        <f t="shared" si="0"/>
        <v>1.3212216210287604E-2</v>
      </c>
      <c r="J29" s="16">
        <f t="shared" si="1"/>
        <v>970060.04200000002</v>
      </c>
      <c r="K29" s="16">
        <f t="shared" si="2"/>
        <v>485030.02100000001</v>
      </c>
      <c r="L29" s="16">
        <f t="shared" si="3"/>
        <v>970060</v>
      </c>
      <c r="M29" s="16">
        <f t="shared" si="3"/>
        <v>485030</v>
      </c>
      <c r="N29" s="16">
        <f t="shared" si="4"/>
        <v>1455090</v>
      </c>
      <c r="P29" s="12">
        <f t="shared" si="5"/>
        <v>968604952</v>
      </c>
    </row>
    <row r="30" spans="1:16" x14ac:dyDescent="0.25">
      <c r="A30" s="10">
        <v>26</v>
      </c>
      <c r="B30" s="11" t="s">
        <v>23</v>
      </c>
      <c r="C30" s="7">
        <f>[1]Ajuste!H30</f>
        <v>78034142</v>
      </c>
      <c r="D30" s="8">
        <f>[1]Ajuste!I30</f>
        <v>565734801</v>
      </c>
      <c r="F30" s="12">
        <f t="shared" si="6"/>
        <v>643768943</v>
      </c>
      <c r="H30" s="25">
        <f t="shared" si="0"/>
        <v>8.768131967221383E-3</v>
      </c>
      <c r="J30" s="16">
        <f t="shared" si="1"/>
        <v>643768.94299999997</v>
      </c>
      <c r="K30" s="16">
        <f t="shared" si="2"/>
        <v>321884.47149999999</v>
      </c>
      <c r="L30" s="16">
        <f t="shared" si="3"/>
        <v>643769</v>
      </c>
      <c r="M30" s="16">
        <f t="shared" si="3"/>
        <v>321884</v>
      </c>
      <c r="N30" s="16">
        <f t="shared" si="4"/>
        <v>965653</v>
      </c>
      <c r="P30" s="12">
        <f t="shared" si="5"/>
        <v>642803290</v>
      </c>
    </row>
    <row r="31" spans="1:16" x14ac:dyDescent="0.25">
      <c r="A31" s="10">
        <v>27</v>
      </c>
      <c r="B31" s="11" t="s">
        <v>24</v>
      </c>
      <c r="C31" s="7">
        <f>[1]Ajuste!H31</f>
        <v>189959814</v>
      </c>
      <c r="D31" s="8">
        <f>[1]Ajuste!I31</f>
        <v>1377177671</v>
      </c>
      <c r="F31" s="12">
        <f t="shared" si="6"/>
        <v>1567137485</v>
      </c>
      <c r="H31" s="25">
        <f t="shared" si="0"/>
        <v>2.1344410022680171E-2</v>
      </c>
      <c r="J31" s="16">
        <f t="shared" si="1"/>
        <v>1567137.4850000001</v>
      </c>
      <c r="K31" s="16">
        <f t="shared" si="2"/>
        <v>783568.74250000005</v>
      </c>
      <c r="L31" s="16">
        <f t="shared" si="3"/>
        <v>1567137</v>
      </c>
      <c r="M31" s="16">
        <f t="shared" si="3"/>
        <v>783569</v>
      </c>
      <c r="N31" s="16">
        <f t="shared" si="4"/>
        <v>2350706</v>
      </c>
      <c r="P31" s="12">
        <f t="shared" si="5"/>
        <v>1564786779</v>
      </c>
    </row>
    <row r="32" spans="1:16" x14ac:dyDescent="0.25">
      <c r="A32" s="10">
        <v>28</v>
      </c>
      <c r="B32" s="11" t="s">
        <v>25</v>
      </c>
      <c r="C32" s="7">
        <f>[1]Ajuste!H32</f>
        <v>117439767</v>
      </c>
      <c r="D32" s="8">
        <f>[1]Ajuste!I32</f>
        <v>851419158</v>
      </c>
      <c r="F32" s="12">
        <f t="shared" si="6"/>
        <v>968858925</v>
      </c>
      <c r="H32" s="25">
        <f t="shared" si="0"/>
        <v>1.3195856998681348E-2</v>
      </c>
      <c r="J32" s="16">
        <f t="shared" si="1"/>
        <v>968858.92500000005</v>
      </c>
      <c r="K32" s="16">
        <f t="shared" si="2"/>
        <v>484429.46250000002</v>
      </c>
      <c r="L32" s="16">
        <f t="shared" si="3"/>
        <v>968859</v>
      </c>
      <c r="M32" s="16">
        <f t="shared" si="3"/>
        <v>484429</v>
      </c>
      <c r="N32" s="16">
        <f t="shared" si="4"/>
        <v>1453288</v>
      </c>
      <c r="P32" s="12">
        <f t="shared" si="5"/>
        <v>967405637</v>
      </c>
    </row>
    <row r="33" spans="1:16" x14ac:dyDescent="0.25">
      <c r="A33" s="10">
        <v>29</v>
      </c>
      <c r="B33" s="11" t="s">
        <v>26</v>
      </c>
      <c r="C33" s="7">
        <f>[1]Ajuste!H33</f>
        <v>83240993</v>
      </c>
      <c r="D33" s="8">
        <f>[1]Ajuste!I33</f>
        <v>603483621</v>
      </c>
      <c r="F33" s="12">
        <f t="shared" si="6"/>
        <v>686724614</v>
      </c>
      <c r="H33" s="25">
        <f t="shared" si="0"/>
        <v>9.3531881370847135E-3</v>
      </c>
      <c r="J33" s="16">
        <f t="shared" si="1"/>
        <v>686724.61400000006</v>
      </c>
      <c r="K33" s="16">
        <f t="shared" si="2"/>
        <v>343362.30700000003</v>
      </c>
      <c r="L33" s="16">
        <f t="shared" si="3"/>
        <v>686725</v>
      </c>
      <c r="M33" s="16">
        <f t="shared" si="3"/>
        <v>343362</v>
      </c>
      <c r="N33" s="16">
        <f t="shared" si="4"/>
        <v>1030087</v>
      </c>
      <c r="P33" s="12">
        <f t="shared" si="5"/>
        <v>685694527</v>
      </c>
    </row>
    <row r="34" spans="1:16" x14ac:dyDescent="0.25">
      <c r="A34" s="10">
        <v>30</v>
      </c>
      <c r="B34" s="11" t="s">
        <v>27</v>
      </c>
      <c r="C34" s="7">
        <f>[1]Ajuste!H34</f>
        <v>961209337</v>
      </c>
      <c r="D34" s="8">
        <f>[1]Ajuste!I34</f>
        <v>6968610942</v>
      </c>
      <c r="F34" s="12">
        <f t="shared" si="6"/>
        <v>7929820279</v>
      </c>
      <c r="H34" s="25">
        <f t="shared" si="0"/>
        <v>0.10800413943333126</v>
      </c>
      <c r="J34" s="16">
        <f t="shared" si="1"/>
        <v>7929820.2790000001</v>
      </c>
      <c r="K34" s="16">
        <f t="shared" si="2"/>
        <v>3964910.1395</v>
      </c>
      <c r="L34" s="16">
        <f t="shared" si="3"/>
        <v>7929820</v>
      </c>
      <c r="M34" s="16">
        <f t="shared" si="3"/>
        <v>3964910</v>
      </c>
      <c r="N34" s="16">
        <f t="shared" si="4"/>
        <v>11894730</v>
      </c>
      <c r="P34" s="12">
        <f t="shared" si="5"/>
        <v>7917925549</v>
      </c>
    </row>
    <row r="35" spans="1:16" x14ac:dyDescent="0.25">
      <c r="A35" s="10">
        <v>31</v>
      </c>
      <c r="B35" s="11" t="s">
        <v>28</v>
      </c>
      <c r="C35" s="7">
        <f>[1]Ajuste!H35</f>
        <v>199840286</v>
      </c>
      <c r="D35" s="8">
        <f>[1]Ajuste!I35</f>
        <v>1448809481</v>
      </c>
      <c r="F35" s="12">
        <f t="shared" si="6"/>
        <v>1648649767</v>
      </c>
      <c r="H35" s="25">
        <f t="shared" si="0"/>
        <v>2.2454607172289118E-2</v>
      </c>
      <c r="J35" s="16">
        <f t="shared" si="1"/>
        <v>1648649.767</v>
      </c>
      <c r="K35" s="16">
        <f t="shared" si="2"/>
        <v>824324.8835</v>
      </c>
      <c r="L35" s="16">
        <f t="shared" si="3"/>
        <v>1648650</v>
      </c>
      <c r="M35" s="16">
        <f t="shared" si="3"/>
        <v>824325</v>
      </c>
      <c r="N35" s="16">
        <f t="shared" si="4"/>
        <v>2472975</v>
      </c>
      <c r="P35" s="12">
        <f t="shared" si="5"/>
        <v>1646176792</v>
      </c>
    </row>
    <row r="36" spans="1:16" ht="15.75" thickBot="1" x14ac:dyDescent="0.3">
      <c r="A36" s="26">
        <v>32</v>
      </c>
      <c r="B36" s="27" t="s">
        <v>29</v>
      </c>
      <c r="C36" s="7">
        <f>[1]Ajuste!H36</f>
        <v>119317788</v>
      </c>
      <c r="D36" s="8">
        <f>[1]Ajuste!I36</f>
        <v>865034506</v>
      </c>
      <c r="F36" s="28">
        <f t="shared" si="6"/>
        <v>984352294</v>
      </c>
      <c r="H36" s="29">
        <f t="shared" si="0"/>
        <v>1.3406876659517732E-2</v>
      </c>
      <c r="J36" s="16">
        <f t="shared" si="1"/>
        <v>984352.29399999999</v>
      </c>
      <c r="K36" s="16">
        <f t="shared" si="2"/>
        <v>492176.147</v>
      </c>
      <c r="L36" s="16">
        <f t="shared" si="3"/>
        <v>984352</v>
      </c>
      <c r="M36" s="16">
        <f t="shared" si="3"/>
        <v>492176</v>
      </c>
      <c r="N36" s="16">
        <f t="shared" si="4"/>
        <v>1476528</v>
      </c>
      <c r="P36" s="28">
        <f t="shared" si="5"/>
        <v>982875766</v>
      </c>
    </row>
    <row r="37" spans="1:16" ht="15.75" thickBot="1" x14ac:dyDescent="0.3">
      <c r="A37" s="51" t="s">
        <v>37</v>
      </c>
      <c r="B37" s="52"/>
      <c r="C37" s="13">
        <f>SUM(C5:C36)</f>
        <v>8899745346</v>
      </c>
      <c r="D37" s="14">
        <f>SUM(D5:D36)</f>
        <v>64521702393</v>
      </c>
      <c r="F37" s="30">
        <f>SUM(F5:F36)</f>
        <v>73421447739</v>
      </c>
      <c r="H37" s="15">
        <f>SUM(H5:H36)</f>
        <v>1</v>
      </c>
      <c r="J37" s="31">
        <f>SUM(J5:J36)</f>
        <v>73421447.739000022</v>
      </c>
      <c r="K37" s="31">
        <f>SUM(K5:K36)</f>
        <v>36710723.869500011</v>
      </c>
      <c r="L37" s="31">
        <f>SUM(L5:L36)</f>
        <v>73421448</v>
      </c>
      <c r="M37" s="31">
        <f>SUM(M5:M36)</f>
        <v>36710724</v>
      </c>
      <c r="N37" s="31">
        <f t="shared" si="4"/>
        <v>110132172</v>
      </c>
      <c r="P37" s="32">
        <f>SUM(P5:P36)</f>
        <v>73311315567</v>
      </c>
    </row>
    <row r="38" spans="1:16" x14ac:dyDescent="0.25">
      <c r="B38" s="33" t="s">
        <v>48</v>
      </c>
      <c r="L38" s="24">
        <f>L37-J37</f>
        <v>0.26099997758865356</v>
      </c>
      <c r="M38" s="24">
        <f>M37-K37</f>
        <v>0.13049998879432678</v>
      </c>
    </row>
    <row r="39" spans="1:16" ht="15.75" thickBot="1" x14ac:dyDescent="0.3"/>
    <row r="40" spans="1:16" ht="15.75" thickBot="1" x14ac:dyDescent="0.3">
      <c r="J40" s="53" t="s">
        <v>49</v>
      </c>
      <c r="K40" s="54"/>
      <c r="L40" s="54"/>
      <c r="M40" s="55"/>
    </row>
    <row r="41" spans="1:16" ht="15.75" thickBot="1" x14ac:dyDescent="0.3">
      <c r="J41" s="34" t="s">
        <v>50</v>
      </c>
      <c r="K41" s="35" t="s">
        <v>51</v>
      </c>
      <c r="L41" s="35" t="s">
        <v>42</v>
      </c>
      <c r="M41" s="36" t="s">
        <v>43</v>
      </c>
    </row>
    <row r="42" spans="1:16" x14ac:dyDescent="0.25">
      <c r="J42" s="37" t="s">
        <v>44</v>
      </c>
      <c r="K42" s="38">
        <f>0.15%</f>
        <v>1.5E-3</v>
      </c>
      <c r="L42" s="39">
        <f>0.0015*F37</f>
        <v>110132171.6085</v>
      </c>
      <c r="M42" s="40">
        <f>ROUND(L42,0)</f>
        <v>110132172</v>
      </c>
    </row>
    <row r="43" spans="1:16" x14ac:dyDescent="0.25">
      <c r="J43" s="41" t="s">
        <v>46</v>
      </c>
      <c r="K43" s="42">
        <v>1E-3</v>
      </c>
      <c r="L43" s="43">
        <f>K43*F37</f>
        <v>73421447.739000008</v>
      </c>
      <c r="M43" s="44">
        <f>ROUND(L43,0)</f>
        <v>73421448</v>
      </c>
    </row>
    <row r="44" spans="1:16" ht="15.75" thickBot="1" x14ac:dyDescent="0.3">
      <c r="J44" s="45" t="s">
        <v>47</v>
      </c>
      <c r="K44" s="46">
        <f>0.0005</f>
        <v>5.0000000000000001E-4</v>
      </c>
      <c r="L44" s="47">
        <f>K44*F37</f>
        <v>36710723.869500004</v>
      </c>
      <c r="M44" s="48">
        <f>M42-M43</f>
        <v>36710724</v>
      </c>
    </row>
  </sheetData>
  <mergeCells count="12">
    <mergeCell ref="P3:P4"/>
    <mergeCell ref="A37:B37"/>
    <mergeCell ref="J40:M40"/>
    <mergeCell ref="A1:H1"/>
    <mergeCell ref="J1:N1"/>
    <mergeCell ref="A3:A4"/>
    <mergeCell ref="B3:B4"/>
    <mergeCell ref="C3:F3"/>
    <mergeCell ref="H3:H4"/>
    <mergeCell ref="J3:K3"/>
    <mergeCell ref="L3:M3"/>
    <mergeCell ref="N3:N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7"/>
  <sheetViews>
    <sheetView workbookViewId="0">
      <selection activeCell="G13" sqref="G13"/>
    </sheetView>
  </sheetViews>
  <sheetFormatPr baseColWidth="10" defaultRowHeight="15" x14ac:dyDescent="0.25"/>
  <cols>
    <col min="1" max="1" width="11.42578125" style="2"/>
    <col min="2" max="2" width="20.28515625" style="18" bestFit="1" customWidth="1"/>
    <col min="3" max="3" width="16.85546875" style="18" bestFit="1" customWidth="1"/>
    <col min="4" max="4" width="17.85546875" style="18" bestFit="1" customWidth="1"/>
    <col min="5" max="5" width="1.42578125" style="18" customWidth="1"/>
    <col min="6" max="9" width="19.5703125" style="18" customWidth="1"/>
    <col min="10" max="10" width="16.140625" style="73" customWidth="1"/>
    <col min="11" max="11" width="16.7109375" style="18" customWidth="1"/>
    <col min="12" max="13" width="17.42578125" style="18" customWidth="1"/>
    <col min="14" max="14" width="17.140625" style="18" customWidth="1"/>
    <col min="15" max="15" width="18.85546875" style="18" customWidth="1"/>
    <col min="16" max="16384" width="11.42578125" style="18"/>
  </cols>
  <sheetData>
    <row r="1" spans="1:15" ht="55.5" customHeight="1" thickBot="1" x14ac:dyDescent="0.3">
      <c r="A1" s="56" t="s">
        <v>56</v>
      </c>
      <c r="B1" s="57"/>
      <c r="C1" s="57"/>
      <c r="D1" s="57"/>
      <c r="E1" s="57"/>
      <c r="F1" s="57"/>
      <c r="G1" s="57"/>
      <c r="H1" s="57"/>
      <c r="I1" s="57"/>
    </row>
    <row r="2" spans="1:15" ht="15.75" thickBot="1" x14ac:dyDescent="0.3"/>
    <row r="3" spans="1:15" ht="47.25" customHeight="1" thickBot="1" x14ac:dyDescent="0.3">
      <c r="A3" s="59" t="s">
        <v>34</v>
      </c>
      <c r="B3" s="61" t="s">
        <v>33</v>
      </c>
      <c r="C3" s="63" t="s">
        <v>35</v>
      </c>
      <c r="D3" s="64"/>
      <c r="E3" s="64"/>
      <c r="F3" s="74"/>
      <c r="G3" s="75" t="s">
        <v>52</v>
      </c>
      <c r="H3" s="76"/>
      <c r="I3" s="77"/>
      <c r="J3" s="75" t="s">
        <v>53</v>
      </c>
      <c r="K3" s="76"/>
      <c r="L3" s="77"/>
      <c r="M3" s="75" t="s">
        <v>54</v>
      </c>
      <c r="N3" s="76"/>
      <c r="O3" s="77"/>
    </row>
    <row r="4" spans="1:15" ht="15.75" thickBot="1" x14ac:dyDescent="0.3">
      <c r="A4" s="60"/>
      <c r="B4" s="62"/>
      <c r="C4" s="3" t="s">
        <v>30</v>
      </c>
      <c r="D4" s="4" t="s">
        <v>31</v>
      </c>
      <c r="E4" s="1"/>
      <c r="F4" s="78" t="s">
        <v>32</v>
      </c>
      <c r="G4" s="79" t="s">
        <v>30</v>
      </c>
      <c r="H4" s="80" t="s">
        <v>31</v>
      </c>
      <c r="I4" s="81" t="s">
        <v>32</v>
      </c>
      <c r="J4" s="79" t="s">
        <v>30</v>
      </c>
      <c r="K4" s="80" t="s">
        <v>31</v>
      </c>
      <c r="L4" s="81" t="s">
        <v>32</v>
      </c>
      <c r="M4" s="79" t="s">
        <v>30</v>
      </c>
      <c r="N4" s="80" t="s">
        <v>31</v>
      </c>
      <c r="O4" s="81" t="s">
        <v>32</v>
      </c>
    </row>
    <row r="5" spans="1:15" x14ac:dyDescent="0.25">
      <c r="A5" s="5">
        <v>1</v>
      </c>
      <c r="B5" s="6" t="s">
        <v>0</v>
      </c>
      <c r="C5" s="7">
        <v>38733285</v>
      </c>
      <c r="D5" s="8">
        <v>280810002</v>
      </c>
      <c r="F5" s="82">
        <f>SUM(C5:D5)</f>
        <v>319543287</v>
      </c>
      <c r="G5" s="83">
        <f>ROUND(C5*0.001,0)</f>
        <v>38733</v>
      </c>
      <c r="H5" s="83">
        <f>ROUND(D5*0.001,0)</f>
        <v>280810</v>
      </c>
      <c r="I5" s="84">
        <f>G5+H5</f>
        <v>319543</v>
      </c>
      <c r="J5" s="83">
        <f>ROUND(C5*0.0005,0)</f>
        <v>19367</v>
      </c>
      <c r="K5" s="83">
        <f>ROUND(D5*0.0005,0)</f>
        <v>140405</v>
      </c>
      <c r="L5" s="84">
        <f>J5+K5</f>
        <v>159772</v>
      </c>
      <c r="M5" s="83">
        <f>G5+J5</f>
        <v>58100</v>
      </c>
      <c r="N5" s="83">
        <f>H5+K5</f>
        <v>421215</v>
      </c>
      <c r="O5" s="84">
        <f>M5+N5</f>
        <v>479315</v>
      </c>
    </row>
    <row r="6" spans="1:15" x14ac:dyDescent="0.25">
      <c r="A6" s="10">
        <v>2</v>
      </c>
      <c r="B6" s="11" t="s">
        <v>1</v>
      </c>
      <c r="C6" s="7">
        <v>63830495</v>
      </c>
      <c r="D6" s="8">
        <v>462760682</v>
      </c>
      <c r="F6" s="82">
        <f t="shared" ref="F6:F36" si="0">SUM(C6:D6)</f>
        <v>526591177</v>
      </c>
      <c r="G6" s="83">
        <f t="shared" ref="G6:H36" si="1">ROUND(C6*0.001,0)</f>
        <v>63830</v>
      </c>
      <c r="H6" s="83">
        <f t="shared" si="1"/>
        <v>462761</v>
      </c>
      <c r="I6" s="85">
        <f t="shared" ref="I6:I36" si="2">G6+H6</f>
        <v>526591</v>
      </c>
      <c r="J6" s="83">
        <f t="shared" ref="J6:K36" si="3">ROUND(C6*0.0005,0)</f>
        <v>31915</v>
      </c>
      <c r="K6" s="83">
        <f t="shared" si="3"/>
        <v>231380</v>
      </c>
      <c r="L6" s="85">
        <f t="shared" ref="L6:L36" si="4">J6+K6</f>
        <v>263295</v>
      </c>
      <c r="M6" s="83">
        <f t="shared" ref="M6:N36" si="5">G6+J6</f>
        <v>95745</v>
      </c>
      <c r="N6" s="83">
        <f t="shared" si="5"/>
        <v>694141</v>
      </c>
      <c r="O6" s="85">
        <f t="shared" ref="O6:O36" si="6">M6+N6</f>
        <v>789886</v>
      </c>
    </row>
    <row r="7" spans="1:15" x14ac:dyDescent="0.25">
      <c r="A7" s="10">
        <v>3</v>
      </c>
      <c r="B7" s="11" t="s">
        <v>2</v>
      </c>
      <c r="C7" s="7">
        <v>35042867</v>
      </c>
      <c r="D7" s="8">
        <v>254055072</v>
      </c>
      <c r="F7" s="82">
        <f t="shared" si="0"/>
        <v>289097939</v>
      </c>
      <c r="G7" s="83">
        <f t="shared" si="1"/>
        <v>35043</v>
      </c>
      <c r="H7" s="83">
        <f t="shared" si="1"/>
        <v>254055</v>
      </c>
      <c r="I7" s="85">
        <f t="shared" si="2"/>
        <v>289098</v>
      </c>
      <c r="J7" s="83">
        <f t="shared" si="3"/>
        <v>17521</v>
      </c>
      <c r="K7" s="83">
        <f t="shared" si="3"/>
        <v>127028</v>
      </c>
      <c r="L7" s="85">
        <f t="shared" si="4"/>
        <v>144549</v>
      </c>
      <c r="M7" s="83">
        <f t="shared" si="5"/>
        <v>52564</v>
      </c>
      <c r="N7" s="83">
        <f t="shared" si="5"/>
        <v>381083</v>
      </c>
      <c r="O7" s="85">
        <f t="shared" si="6"/>
        <v>433647</v>
      </c>
    </row>
    <row r="8" spans="1:15" x14ac:dyDescent="0.25">
      <c r="A8" s="10">
        <v>4</v>
      </c>
      <c r="B8" s="11" t="s">
        <v>3</v>
      </c>
      <c r="C8" s="7">
        <v>95354195</v>
      </c>
      <c r="D8" s="8">
        <v>691302361</v>
      </c>
      <c r="F8" s="82">
        <f t="shared" si="0"/>
        <v>786656556</v>
      </c>
      <c r="G8" s="83">
        <f t="shared" si="1"/>
        <v>95354</v>
      </c>
      <c r="H8" s="83">
        <f t="shared" si="1"/>
        <v>691302</v>
      </c>
      <c r="I8" s="85">
        <f t="shared" si="2"/>
        <v>786656</v>
      </c>
      <c r="J8" s="83">
        <f t="shared" si="3"/>
        <v>47677</v>
      </c>
      <c r="K8" s="83">
        <f t="shared" si="3"/>
        <v>345651</v>
      </c>
      <c r="L8" s="85">
        <f t="shared" si="4"/>
        <v>393328</v>
      </c>
      <c r="M8" s="83">
        <f t="shared" si="5"/>
        <v>143031</v>
      </c>
      <c r="N8" s="83">
        <f t="shared" si="5"/>
        <v>1036953</v>
      </c>
      <c r="O8" s="85">
        <f t="shared" si="6"/>
        <v>1179984</v>
      </c>
    </row>
    <row r="9" spans="1:15" x14ac:dyDescent="0.25">
      <c r="A9" s="10">
        <v>5</v>
      </c>
      <c r="B9" s="11" t="s">
        <v>4</v>
      </c>
      <c r="C9" s="7">
        <v>81637001</v>
      </c>
      <c r="D9" s="8">
        <v>591854941</v>
      </c>
      <c r="F9" s="82">
        <f t="shared" si="0"/>
        <v>673491942</v>
      </c>
      <c r="G9" s="83">
        <f t="shared" si="1"/>
        <v>81637</v>
      </c>
      <c r="H9" s="83">
        <f t="shared" si="1"/>
        <v>591855</v>
      </c>
      <c r="I9" s="85">
        <f t="shared" si="2"/>
        <v>673492</v>
      </c>
      <c r="J9" s="83">
        <f t="shared" si="3"/>
        <v>40819</v>
      </c>
      <c r="K9" s="83">
        <f t="shared" si="3"/>
        <v>295927</v>
      </c>
      <c r="L9" s="85">
        <f t="shared" si="4"/>
        <v>336746</v>
      </c>
      <c r="M9" s="83">
        <f t="shared" si="5"/>
        <v>122456</v>
      </c>
      <c r="N9" s="83">
        <f t="shared" si="5"/>
        <v>887782</v>
      </c>
      <c r="O9" s="85">
        <f t="shared" si="6"/>
        <v>1010238</v>
      </c>
    </row>
    <row r="10" spans="1:15" x14ac:dyDescent="0.25">
      <c r="A10" s="10">
        <v>6</v>
      </c>
      <c r="B10" s="11" t="s">
        <v>5</v>
      </c>
      <c r="C10" s="7">
        <v>27090960</v>
      </c>
      <c r="D10" s="8">
        <v>196405042</v>
      </c>
      <c r="F10" s="82">
        <f t="shared" si="0"/>
        <v>223496002</v>
      </c>
      <c r="G10" s="83">
        <f t="shared" si="1"/>
        <v>27091</v>
      </c>
      <c r="H10" s="83">
        <f t="shared" si="1"/>
        <v>196405</v>
      </c>
      <c r="I10" s="85">
        <f t="shared" si="2"/>
        <v>223496</v>
      </c>
      <c r="J10" s="83">
        <f t="shared" si="3"/>
        <v>13545</v>
      </c>
      <c r="K10" s="83">
        <f t="shared" si="3"/>
        <v>98203</v>
      </c>
      <c r="L10" s="85">
        <f t="shared" si="4"/>
        <v>111748</v>
      </c>
      <c r="M10" s="83">
        <f t="shared" si="5"/>
        <v>40636</v>
      </c>
      <c r="N10" s="83">
        <f t="shared" si="5"/>
        <v>294608</v>
      </c>
      <c r="O10" s="85">
        <f t="shared" si="6"/>
        <v>335244</v>
      </c>
    </row>
    <row r="11" spans="1:15" x14ac:dyDescent="0.25">
      <c r="A11" s="10">
        <v>7</v>
      </c>
      <c r="B11" s="11" t="s">
        <v>6</v>
      </c>
      <c r="C11" s="7">
        <v>1471866992</v>
      </c>
      <c r="D11" s="8">
        <v>10670795666</v>
      </c>
      <c r="F11" s="82">
        <f t="shared" si="0"/>
        <v>12142662658</v>
      </c>
      <c r="G11" s="83">
        <f t="shared" si="1"/>
        <v>1471867</v>
      </c>
      <c r="H11" s="83">
        <f t="shared" si="1"/>
        <v>10670796</v>
      </c>
      <c r="I11" s="85">
        <f t="shared" si="2"/>
        <v>12142663</v>
      </c>
      <c r="J11" s="83">
        <f t="shared" si="3"/>
        <v>735933</v>
      </c>
      <c r="K11" s="83">
        <f t="shared" si="3"/>
        <v>5335398</v>
      </c>
      <c r="L11" s="85">
        <f t="shared" si="4"/>
        <v>6071331</v>
      </c>
      <c r="M11" s="83">
        <f t="shared" si="5"/>
        <v>2207800</v>
      </c>
      <c r="N11" s="83">
        <f t="shared" si="5"/>
        <v>16006194</v>
      </c>
      <c r="O11" s="85">
        <f t="shared" si="6"/>
        <v>18213994</v>
      </c>
    </row>
    <row r="12" spans="1:15" x14ac:dyDescent="0.25">
      <c r="A12" s="10">
        <v>8</v>
      </c>
      <c r="B12" s="11" t="s">
        <v>7</v>
      </c>
      <c r="C12" s="7">
        <v>168915704</v>
      </c>
      <c r="D12" s="8">
        <v>1224611308</v>
      </c>
      <c r="F12" s="82">
        <f t="shared" si="0"/>
        <v>1393527012</v>
      </c>
      <c r="G12" s="83">
        <f t="shared" si="1"/>
        <v>168916</v>
      </c>
      <c r="H12" s="83">
        <f t="shared" si="1"/>
        <v>1224611</v>
      </c>
      <c r="I12" s="85">
        <f t="shared" si="2"/>
        <v>1393527</v>
      </c>
      <c r="J12" s="83">
        <f t="shared" si="3"/>
        <v>84458</v>
      </c>
      <c r="K12" s="83">
        <f t="shared" si="3"/>
        <v>612306</v>
      </c>
      <c r="L12" s="85">
        <f t="shared" si="4"/>
        <v>696764</v>
      </c>
      <c r="M12" s="83">
        <f t="shared" si="5"/>
        <v>253374</v>
      </c>
      <c r="N12" s="83">
        <f t="shared" si="5"/>
        <v>1836917</v>
      </c>
      <c r="O12" s="85">
        <f t="shared" si="6"/>
        <v>2090291</v>
      </c>
    </row>
    <row r="13" spans="1:15" x14ac:dyDescent="0.25">
      <c r="A13" s="10">
        <v>9</v>
      </c>
      <c r="B13" s="11" t="s">
        <v>55</v>
      </c>
      <c r="C13" s="7">
        <v>122863404</v>
      </c>
      <c r="D13" s="8">
        <v>890739640</v>
      </c>
      <c r="F13" s="82">
        <f t="shared" si="0"/>
        <v>1013603044</v>
      </c>
      <c r="G13" s="83">
        <f t="shared" si="1"/>
        <v>122863</v>
      </c>
      <c r="H13" s="83">
        <f t="shared" si="1"/>
        <v>890740</v>
      </c>
      <c r="I13" s="85">
        <f t="shared" si="2"/>
        <v>1013603</v>
      </c>
      <c r="J13" s="83">
        <f t="shared" si="3"/>
        <v>61432</v>
      </c>
      <c r="K13" s="83">
        <f t="shared" si="3"/>
        <v>445370</v>
      </c>
      <c r="L13" s="85">
        <f t="shared" si="4"/>
        <v>506802</v>
      </c>
      <c r="M13" s="83">
        <f t="shared" si="5"/>
        <v>184295</v>
      </c>
      <c r="N13" s="83">
        <f t="shared" si="5"/>
        <v>1336110</v>
      </c>
      <c r="O13" s="85">
        <f t="shared" si="6"/>
        <v>1520405</v>
      </c>
    </row>
    <row r="14" spans="1:15" x14ac:dyDescent="0.25">
      <c r="A14" s="10">
        <v>10</v>
      </c>
      <c r="B14" s="11" t="s">
        <v>8</v>
      </c>
      <c r="C14" s="7">
        <v>123040132</v>
      </c>
      <c r="D14" s="8">
        <v>892020889</v>
      </c>
      <c r="F14" s="82">
        <f t="shared" si="0"/>
        <v>1015061021</v>
      </c>
      <c r="G14" s="83">
        <f t="shared" si="1"/>
        <v>123040</v>
      </c>
      <c r="H14" s="83">
        <f t="shared" si="1"/>
        <v>892021</v>
      </c>
      <c r="I14" s="85">
        <f t="shared" si="2"/>
        <v>1015061</v>
      </c>
      <c r="J14" s="83">
        <f t="shared" si="3"/>
        <v>61520</v>
      </c>
      <c r="K14" s="83">
        <f t="shared" si="3"/>
        <v>446010</v>
      </c>
      <c r="L14" s="85">
        <f t="shared" si="4"/>
        <v>507530</v>
      </c>
      <c r="M14" s="83">
        <f t="shared" si="5"/>
        <v>184560</v>
      </c>
      <c r="N14" s="83">
        <f t="shared" si="5"/>
        <v>1338031</v>
      </c>
      <c r="O14" s="85">
        <f t="shared" si="6"/>
        <v>1522591</v>
      </c>
    </row>
    <row r="15" spans="1:15" x14ac:dyDescent="0.25">
      <c r="A15" s="10">
        <v>11</v>
      </c>
      <c r="B15" s="11" t="s">
        <v>9</v>
      </c>
      <c r="C15" s="7">
        <v>307731139</v>
      </c>
      <c r="D15" s="8">
        <v>2231000573</v>
      </c>
      <c r="F15" s="82">
        <f t="shared" si="0"/>
        <v>2538731712</v>
      </c>
      <c r="G15" s="83">
        <f t="shared" si="1"/>
        <v>307731</v>
      </c>
      <c r="H15" s="83">
        <f t="shared" si="1"/>
        <v>2231001</v>
      </c>
      <c r="I15" s="85">
        <f t="shared" si="2"/>
        <v>2538732</v>
      </c>
      <c r="J15" s="83">
        <f t="shared" si="3"/>
        <v>153866</v>
      </c>
      <c r="K15" s="83">
        <f t="shared" si="3"/>
        <v>1115500</v>
      </c>
      <c r="L15" s="85">
        <f t="shared" si="4"/>
        <v>1269366</v>
      </c>
      <c r="M15" s="83">
        <f t="shared" si="5"/>
        <v>461597</v>
      </c>
      <c r="N15" s="83">
        <f t="shared" si="5"/>
        <v>3346501</v>
      </c>
      <c r="O15" s="85">
        <f t="shared" si="6"/>
        <v>3808098</v>
      </c>
    </row>
    <row r="16" spans="1:15" x14ac:dyDescent="0.25">
      <c r="A16" s="10">
        <v>12</v>
      </c>
      <c r="B16" s="11" t="s">
        <v>10</v>
      </c>
      <c r="C16" s="7">
        <v>747137936</v>
      </c>
      <c r="D16" s="8">
        <v>5416628193</v>
      </c>
      <c r="F16" s="82">
        <f t="shared" si="0"/>
        <v>6163766129</v>
      </c>
      <c r="G16" s="83">
        <f t="shared" si="1"/>
        <v>747138</v>
      </c>
      <c r="H16" s="83">
        <f t="shared" si="1"/>
        <v>5416628</v>
      </c>
      <c r="I16" s="85">
        <f t="shared" si="2"/>
        <v>6163766</v>
      </c>
      <c r="J16" s="83">
        <f t="shared" si="3"/>
        <v>373569</v>
      </c>
      <c r="K16" s="83">
        <f t="shared" si="3"/>
        <v>2708314</v>
      </c>
      <c r="L16" s="85">
        <f t="shared" si="4"/>
        <v>3081883</v>
      </c>
      <c r="M16" s="83">
        <f t="shared" si="5"/>
        <v>1120707</v>
      </c>
      <c r="N16" s="83">
        <f t="shared" si="5"/>
        <v>8124942</v>
      </c>
      <c r="O16" s="85">
        <f t="shared" si="6"/>
        <v>9245649</v>
      </c>
    </row>
    <row r="17" spans="1:15" x14ac:dyDescent="0.25">
      <c r="A17" s="10">
        <v>13</v>
      </c>
      <c r="B17" s="11" t="s">
        <v>11</v>
      </c>
      <c r="C17" s="7">
        <v>264754073</v>
      </c>
      <c r="D17" s="8">
        <v>1919423854</v>
      </c>
      <c r="F17" s="82">
        <f t="shared" si="0"/>
        <v>2184177927</v>
      </c>
      <c r="G17" s="83">
        <f t="shared" si="1"/>
        <v>264754</v>
      </c>
      <c r="H17" s="83">
        <f t="shared" si="1"/>
        <v>1919424</v>
      </c>
      <c r="I17" s="85">
        <f t="shared" si="2"/>
        <v>2184178</v>
      </c>
      <c r="J17" s="83">
        <f t="shared" si="3"/>
        <v>132377</v>
      </c>
      <c r="K17" s="83">
        <f t="shared" si="3"/>
        <v>959712</v>
      </c>
      <c r="L17" s="85">
        <f t="shared" si="4"/>
        <v>1092089</v>
      </c>
      <c r="M17" s="83">
        <f t="shared" si="5"/>
        <v>397131</v>
      </c>
      <c r="N17" s="83">
        <f t="shared" si="5"/>
        <v>2879136</v>
      </c>
      <c r="O17" s="85">
        <f t="shared" si="6"/>
        <v>3276267</v>
      </c>
    </row>
    <row r="18" spans="1:15" x14ac:dyDescent="0.25">
      <c r="A18" s="10">
        <v>14</v>
      </c>
      <c r="B18" s="11" t="s">
        <v>12</v>
      </c>
      <c r="C18" s="7">
        <v>200056920</v>
      </c>
      <c r="D18" s="8">
        <v>1450380046</v>
      </c>
      <c r="F18" s="82">
        <f t="shared" si="0"/>
        <v>1650436966</v>
      </c>
      <c r="G18" s="83">
        <f t="shared" si="1"/>
        <v>200057</v>
      </c>
      <c r="H18" s="83">
        <f t="shared" si="1"/>
        <v>1450380</v>
      </c>
      <c r="I18" s="85">
        <f t="shared" si="2"/>
        <v>1650437</v>
      </c>
      <c r="J18" s="83">
        <f t="shared" si="3"/>
        <v>100028</v>
      </c>
      <c r="K18" s="83">
        <f t="shared" si="3"/>
        <v>725190</v>
      </c>
      <c r="L18" s="85">
        <f t="shared" si="4"/>
        <v>825218</v>
      </c>
      <c r="M18" s="83">
        <f t="shared" si="5"/>
        <v>300085</v>
      </c>
      <c r="N18" s="83">
        <f t="shared" si="5"/>
        <v>2175570</v>
      </c>
      <c r="O18" s="85">
        <f t="shared" si="6"/>
        <v>2475655</v>
      </c>
    </row>
    <row r="19" spans="1:15" x14ac:dyDescent="0.25">
      <c r="A19" s="10">
        <v>15</v>
      </c>
      <c r="B19" s="11" t="s">
        <v>38</v>
      </c>
      <c r="C19" s="7">
        <v>646060039</v>
      </c>
      <c r="D19" s="8">
        <v>4683829925</v>
      </c>
      <c r="F19" s="82">
        <f t="shared" si="0"/>
        <v>5329889964</v>
      </c>
      <c r="G19" s="83">
        <f t="shared" si="1"/>
        <v>646060</v>
      </c>
      <c r="H19" s="83">
        <f t="shared" si="1"/>
        <v>4683830</v>
      </c>
      <c r="I19" s="85">
        <f t="shared" si="2"/>
        <v>5329890</v>
      </c>
      <c r="J19" s="83">
        <f t="shared" si="3"/>
        <v>323030</v>
      </c>
      <c r="K19" s="83">
        <f t="shared" si="3"/>
        <v>2341915</v>
      </c>
      <c r="L19" s="85">
        <f t="shared" si="4"/>
        <v>2664945</v>
      </c>
      <c r="M19" s="83">
        <f t="shared" si="5"/>
        <v>969090</v>
      </c>
      <c r="N19" s="83">
        <f t="shared" si="5"/>
        <v>7025745</v>
      </c>
      <c r="O19" s="85">
        <f t="shared" si="6"/>
        <v>7994835</v>
      </c>
    </row>
    <row r="20" spans="1:15" x14ac:dyDescent="0.25">
      <c r="A20" s="10">
        <v>16</v>
      </c>
      <c r="B20" s="11" t="s">
        <v>13</v>
      </c>
      <c r="C20" s="7">
        <v>361617008</v>
      </c>
      <c r="D20" s="8">
        <v>2621664335</v>
      </c>
      <c r="F20" s="82">
        <f t="shared" si="0"/>
        <v>2983281343</v>
      </c>
      <c r="G20" s="83">
        <f t="shared" si="1"/>
        <v>361617</v>
      </c>
      <c r="H20" s="83">
        <f t="shared" si="1"/>
        <v>2621664</v>
      </c>
      <c r="I20" s="85">
        <f t="shared" si="2"/>
        <v>2983281</v>
      </c>
      <c r="J20" s="83">
        <f t="shared" si="3"/>
        <v>180809</v>
      </c>
      <c r="K20" s="83">
        <f t="shared" si="3"/>
        <v>1310832</v>
      </c>
      <c r="L20" s="85">
        <f t="shared" si="4"/>
        <v>1491641</v>
      </c>
      <c r="M20" s="83">
        <f t="shared" si="5"/>
        <v>542426</v>
      </c>
      <c r="N20" s="83">
        <f t="shared" si="5"/>
        <v>3932496</v>
      </c>
      <c r="O20" s="85">
        <f t="shared" si="6"/>
        <v>4474922</v>
      </c>
    </row>
    <row r="21" spans="1:15" x14ac:dyDescent="0.25">
      <c r="A21" s="10">
        <v>17</v>
      </c>
      <c r="B21" s="11" t="s">
        <v>14</v>
      </c>
      <c r="C21" s="7">
        <v>93028317</v>
      </c>
      <c r="D21" s="8">
        <v>674440126</v>
      </c>
      <c r="F21" s="82">
        <f t="shared" si="0"/>
        <v>767468443</v>
      </c>
      <c r="G21" s="83">
        <f t="shared" si="1"/>
        <v>93028</v>
      </c>
      <c r="H21" s="83">
        <f t="shared" si="1"/>
        <v>674440</v>
      </c>
      <c r="I21" s="85">
        <f t="shared" si="2"/>
        <v>767468</v>
      </c>
      <c r="J21" s="83">
        <f t="shared" si="3"/>
        <v>46514</v>
      </c>
      <c r="K21" s="83">
        <f t="shared" si="3"/>
        <v>337220</v>
      </c>
      <c r="L21" s="85">
        <f t="shared" si="4"/>
        <v>383734</v>
      </c>
      <c r="M21" s="83">
        <f t="shared" si="5"/>
        <v>139542</v>
      </c>
      <c r="N21" s="83">
        <f t="shared" si="5"/>
        <v>1011660</v>
      </c>
      <c r="O21" s="85">
        <f t="shared" si="6"/>
        <v>1151202</v>
      </c>
    </row>
    <row r="22" spans="1:15" x14ac:dyDescent="0.25">
      <c r="A22" s="10">
        <v>18</v>
      </c>
      <c r="B22" s="11" t="s">
        <v>15</v>
      </c>
      <c r="C22" s="7">
        <v>88927558</v>
      </c>
      <c r="D22" s="8">
        <v>644710297</v>
      </c>
      <c r="F22" s="82">
        <f t="shared" si="0"/>
        <v>733637855</v>
      </c>
      <c r="G22" s="83">
        <f t="shared" si="1"/>
        <v>88928</v>
      </c>
      <c r="H22" s="83">
        <f t="shared" si="1"/>
        <v>644710</v>
      </c>
      <c r="I22" s="85">
        <f t="shared" si="2"/>
        <v>733638</v>
      </c>
      <c r="J22" s="83">
        <f t="shared" si="3"/>
        <v>44464</v>
      </c>
      <c r="K22" s="83">
        <f t="shared" si="3"/>
        <v>322355</v>
      </c>
      <c r="L22" s="85">
        <f t="shared" si="4"/>
        <v>366819</v>
      </c>
      <c r="M22" s="83">
        <f t="shared" si="5"/>
        <v>133392</v>
      </c>
      <c r="N22" s="83">
        <f t="shared" si="5"/>
        <v>967065</v>
      </c>
      <c r="O22" s="85">
        <f t="shared" si="6"/>
        <v>1100457</v>
      </c>
    </row>
    <row r="23" spans="1:15" x14ac:dyDescent="0.25">
      <c r="A23" s="10">
        <v>19</v>
      </c>
      <c r="B23" s="11" t="s">
        <v>16</v>
      </c>
      <c r="C23" s="7">
        <v>102385285</v>
      </c>
      <c r="D23" s="8">
        <v>742276617</v>
      </c>
      <c r="F23" s="82">
        <f t="shared" si="0"/>
        <v>844661902</v>
      </c>
      <c r="G23" s="83">
        <f t="shared" si="1"/>
        <v>102385</v>
      </c>
      <c r="H23" s="83">
        <f t="shared" si="1"/>
        <v>742277</v>
      </c>
      <c r="I23" s="85">
        <f t="shared" si="2"/>
        <v>844662</v>
      </c>
      <c r="J23" s="83">
        <f t="shared" si="3"/>
        <v>51193</v>
      </c>
      <c r="K23" s="83">
        <f t="shared" si="3"/>
        <v>371138</v>
      </c>
      <c r="L23" s="85">
        <f t="shared" si="4"/>
        <v>422331</v>
      </c>
      <c r="M23" s="83">
        <f t="shared" si="5"/>
        <v>153578</v>
      </c>
      <c r="N23" s="83">
        <f t="shared" si="5"/>
        <v>1113415</v>
      </c>
      <c r="O23" s="85">
        <f t="shared" si="6"/>
        <v>1266993</v>
      </c>
    </row>
    <row r="24" spans="1:15" x14ac:dyDescent="0.25">
      <c r="A24" s="10">
        <v>20</v>
      </c>
      <c r="B24" s="11" t="s">
        <v>17</v>
      </c>
      <c r="C24" s="7">
        <v>887176113</v>
      </c>
      <c r="D24" s="8">
        <v>6431882141</v>
      </c>
      <c r="F24" s="82">
        <f t="shared" si="0"/>
        <v>7319058254</v>
      </c>
      <c r="G24" s="83">
        <f t="shared" si="1"/>
        <v>887176</v>
      </c>
      <c r="H24" s="83">
        <f t="shared" si="1"/>
        <v>6431882</v>
      </c>
      <c r="I24" s="85">
        <f t="shared" si="2"/>
        <v>7319058</v>
      </c>
      <c r="J24" s="83">
        <f t="shared" si="3"/>
        <v>443588</v>
      </c>
      <c r="K24" s="83">
        <f t="shared" si="3"/>
        <v>3215941</v>
      </c>
      <c r="L24" s="85">
        <f t="shared" si="4"/>
        <v>3659529</v>
      </c>
      <c r="M24" s="83">
        <f t="shared" si="5"/>
        <v>1330764</v>
      </c>
      <c r="N24" s="83">
        <f t="shared" si="5"/>
        <v>9647823</v>
      </c>
      <c r="O24" s="85">
        <f t="shared" si="6"/>
        <v>10978587</v>
      </c>
    </row>
    <row r="25" spans="1:15" x14ac:dyDescent="0.25">
      <c r="A25" s="10">
        <v>21</v>
      </c>
      <c r="B25" s="11" t="s">
        <v>18</v>
      </c>
      <c r="C25" s="7">
        <v>657946080</v>
      </c>
      <c r="D25" s="8">
        <v>4770001784</v>
      </c>
      <c r="F25" s="82">
        <f t="shared" si="0"/>
        <v>5427947864</v>
      </c>
      <c r="G25" s="83">
        <f t="shared" si="1"/>
        <v>657946</v>
      </c>
      <c r="H25" s="83">
        <f t="shared" si="1"/>
        <v>4770002</v>
      </c>
      <c r="I25" s="85">
        <f t="shared" si="2"/>
        <v>5427948</v>
      </c>
      <c r="J25" s="83">
        <f t="shared" si="3"/>
        <v>328973</v>
      </c>
      <c r="K25" s="83">
        <f t="shared" si="3"/>
        <v>2385001</v>
      </c>
      <c r="L25" s="85">
        <f t="shared" si="4"/>
        <v>2713974</v>
      </c>
      <c r="M25" s="83">
        <f t="shared" si="5"/>
        <v>986919</v>
      </c>
      <c r="N25" s="83">
        <f t="shared" si="5"/>
        <v>7155003</v>
      </c>
      <c r="O25" s="85">
        <f t="shared" si="6"/>
        <v>8141922</v>
      </c>
    </row>
    <row r="26" spans="1:15" x14ac:dyDescent="0.25">
      <c r="A26" s="10">
        <v>22</v>
      </c>
      <c r="B26" s="11" t="s">
        <v>19</v>
      </c>
      <c r="C26" s="7">
        <v>86397002</v>
      </c>
      <c r="D26" s="8">
        <v>626364178</v>
      </c>
      <c r="F26" s="82">
        <f t="shared" si="0"/>
        <v>712761180</v>
      </c>
      <c r="G26" s="83">
        <f t="shared" si="1"/>
        <v>86397</v>
      </c>
      <c r="H26" s="83">
        <f t="shared" si="1"/>
        <v>626364</v>
      </c>
      <c r="I26" s="85">
        <f t="shared" si="2"/>
        <v>712761</v>
      </c>
      <c r="J26" s="83">
        <f t="shared" si="3"/>
        <v>43199</v>
      </c>
      <c r="K26" s="83">
        <f t="shared" si="3"/>
        <v>313182</v>
      </c>
      <c r="L26" s="85">
        <f t="shared" si="4"/>
        <v>356381</v>
      </c>
      <c r="M26" s="83">
        <f t="shared" si="5"/>
        <v>129596</v>
      </c>
      <c r="N26" s="83">
        <f t="shared" si="5"/>
        <v>939546</v>
      </c>
      <c r="O26" s="85">
        <f t="shared" si="6"/>
        <v>1069142</v>
      </c>
    </row>
    <row r="27" spans="1:15" x14ac:dyDescent="0.25">
      <c r="A27" s="10">
        <v>23</v>
      </c>
      <c r="B27" s="11" t="s">
        <v>20</v>
      </c>
      <c r="C27" s="7">
        <v>94432245</v>
      </c>
      <c r="D27" s="8">
        <v>684618377</v>
      </c>
      <c r="F27" s="82">
        <f t="shared" si="0"/>
        <v>779050622</v>
      </c>
      <c r="G27" s="83">
        <f t="shared" si="1"/>
        <v>94432</v>
      </c>
      <c r="H27" s="83">
        <f t="shared" si="1"/>
        <v>684618</v>
      </c>
      <c r="I27" s="85">
        <f t="shared" si="2"/>
        <v>779050</v>
      </c>
      <c r="J27" s="83">
        <f t="shared" si="3"/>
        <v>47216</v>
      </c>
      <c r="K27" s="83">
        <f t="shared" si="3"/>
        <v>342309</v>
      </c>
      <c r="L27" s="85">
        <f t="shared" si="4"/>
        <v>389525</v>
      </c>
      <c r="M27" s="83">
        <f t="shared" si="5"/>
        <v>141648</v>
      </c>
      <c r="N27" s="83">
        <f t="shared" si="5"/>
        <v>1026927</v>
      </c>
      <c r="O27" s="85">
        <f t="shared" si="6"/>
        <v>1168575</v>
      </c>
    </row>
    <row r="28" spans="1:15" x14ac:dyDescent="0.25">
      <c r="A28" s="10">
        <v>24</v>
      </c>
      <c r="B28" s="11" t="s">
        <v>21</v>
      </c>
      <c r="C28" s="7">
        <v>267093109</v>
      </c>
      <c r="D28" s="8">
        <v>1936381482</v>
      </c>
      <c r="F28" s="82">
        <f t="shared" si="0"/>
        <v>2203474591</v>
      </c>
      <c r="G28" s="83">
        <f t="shared" si="1"/>
        <v>267093</v>
      </c>
      <c r="H28" s="83">
        <f t="shared" si="1"/>
        <v>1936381</v>
      </c>
      <c r="I28" s="85">
        <f t="shared" si="2"/>
        <v>2203474</v>
      </c>
      <c r="J28" s="83">
        <f t="shared" si="3"/>
        <v>133547</v>
      </c>
      <c r="K28" s="83">
        <f t="shared" si="3"/>
        <v>968191</v>
      </c>
      <c r="L28" s="85">
        <f t="shared" si="4"/>
        <v>1101738</v>
      </c>
      <c r="M28" s="83">
        <f t="shared" si="5"/>
        <v>400640</v>
      </c>
      <c r="N28" s="83">
        <f t="shared" si="5"/>
        <v>2904572</v>
      </c>
      <c r="O28" s="85">
        <f t="shared" si="6"/>
        <v>3305212</v>
      </c>
    </row>
    <row r="29" spans="1:15" x14ac:dyDescent="0.25">
      <c r="A29" s="10">
        <v>25</v>
      </c>
      <c r="B29" s="11" t="s">
        <v>22</v>
      </c>
      <c r="C29" s="7">
        <v>117585360</v>
      </c>
      <c r="D29" s="8">
        <v>852474682</v>
      </c>
      <c r="F29" s="82">
        <f t="shared" si="0"/>
        <v>970060042</v>
      </c>
      <c r="G29" s="83">
        <f t="shared" si="1"/>
        <v>117585</v>
      </c>
      <c r="H29" s="83">
        <f t="shared" si="1"/>
        <v>852475</v>
      </c>
      <c r="I29" s="85">
        <f t="shared" si="2"/>
        <v>970060</v>
      </c>
      <c r="J29" s="83">
        <f t="shared" si="3"/>
        <v>58793</v>
      </c>
      <c r="K29" s="83">
        <f t="shared" si="3"/>
        <v>426237</v>
      </c>
      <c r="L29" s="85">
        <f t="shared" si="4"/>
        <v>485030</v>
      </c>
      <c r="M29" s="83">
        <f t="shared" si="5"/>
        <v>176378</v>
      </c>
      <c r="N29" s="83">
        <f t="shared" si="5"/>
        <v>1278712</v>
      </c>
      <c r="O29" s="85">
        <f t="shared" si="6"/>
        <v>1455090</v>
      </c>
    </row>
    <row r="30" spans="1:15" x14ac:dyDescent="0.25">
      <c r="A30" s="10">
        <v>26</v>
      </c>
      <c r="B30" s="11" t="s">
        <v>23</v>
      </c>
      <c r="C30" s="7">
        <v>78034142</v>
      </c>
      <c r="D30" s="8">
        <v>565734801</v>
      </c>
      <c r="F30" s="82">
        <f t="shared" si="0"/>
        <v>643768943</v>
      </c>
      <c r="G30" s="83">
        <f t="shared" si="1"/>
        <v>78034</v>
      </c>
      <c r="H30" s="83">
        <f t="shared" si="1"/>
        <v>565735</v>
      </c>
      <c r="I30" s="85">
        <f t="shared" si="2"/>
        <v>643769</v>
      </c>
      <c r="J30" s="83">
        <f t="shared" si="3"/>
        <v>39017</v>
      </c>
      <c r="K30" s="83">
        <f t="shared" si="3"/>
        <v>282867</v>
      </c>
      <c r="L30" s="85">
        <f t="shared" si="4"/>
        <v>321884</v>
      </c>
      <c r="M30" s="83">
        <f t="shared" si="5"/>
        <v>117051</v>
      </c>
      <c r="N30" s="83">
        <f t="shared" si="5"/>
        <v>848602</v>
      </c>
      <c r="O30" s="85">
        <f t="shared" si="6"/>
        <v>965653</v>
      </c>
    </row>
    <row r="31" spans="1:15" x14ac:dyDescent="0.25">
      <c r="A31" s="10">
        <v>27</v>
      </c>
      <c r="B31" s="11" t="s">
        <v>24</v>
      </c>
      <c r="C31" s="7">
        <v>189959814</v>
      </c>
      <c r="D31" s="8">
        <v>1377177671</v>
      </c>
      <c r="F31" s="82">
        <f t="shared" si="0"/>
        <v>1567137485</v>
      </c>
      <c r="G31" s="83">
        <f t="shared" si="1"/>
        <v>189960</v>
      </c>
      <c r="H31" s="83">
        <f t="shared" si="1"/>
        <v>1377178</v>
      </c>
      <c r="I31" s="85">
        <f t="shared" si="2"/>
        <v>1567138</v>
      </c>
      <c r="J31" s="83">
        <f t="shared" si="3"/>
        <v>94980</v>
      </c>
      <c r="K31" s="83">
        <f t="shared" si="3"/>
        <v>688589</v>
      </c>
      <c r="L31" s="85">
        <f t="shared" si="4"/>
        <v>783569</v>
      </c>
      <c r="M31" s="83">
        <f t="shared" si="5"/>
        <v>284940</v>
      </c>
      <c r="N31" s="83">
        <f t="shared" si="5"/>
        <v>2065767</v>
      </c>
      <c r="O31" s="85">
        <f t="shared" si="6"/>
        <v>2350707</v>
      </c>
    </row>
    <row r="32" spans="1:15" x14ac:dyDescent="0.25">
      <c r="A32" s="10">
        <v>28</v>
      </c>
      <c r="B32" s="11" t="s">
        <v>25</v>
      </c>
      <c r="C32" s="7">
        <v>117439767</v>
      </c>
      <c r="D32" s="8">
        <v>851419158</v>
      </c>
      <c r="F32" s="82">
        <f t="shared" si="0"/>
        <v>968858925</v>
      </c>
      <c r="G32" s="83">
        <f t="shared" si="1"/>
        <v>117440</v>
      </c>
      <c r="H32" s="83">
        <f t="shared" si="1"/>
        <v>851419</v>
      </c>
      <c r="I32" s="85">
        <f t="shared" si="2"/>
        <v>968859</v>
      </c>
      <c r="J32" s="83">
        <f t="shared" si="3"/>
        <v>58720</v>
      </c>
      <c r="K32" s="83">
        <f t="shared" si="3"/>
        <v>425710</v>
      </c>
      <c r="L32" s="85">
        <f t="shared" si="4"/>
        <v>484430</v>
      </c>
      <c r="M32" s="83">
        <f t="shared" si="5"/>
        <v>176160</v>
      </c>
      <c r="N32" s="83">
        <f t="shared" si="5"/>
        <v>1277129</v>
      </c>
      <c r="O32" s="85">
        <f t="shared" si="6"/>
        <v>1453289</v>
      </c>
    </row>
    <row r="33" spans="1:15" x14ac:dyDescent="0.25">
      <c r="A33" s="10">
        <v>29</v>
      </c>
      <c r="B33" s="11" t="s">
        <v>26</v>
      </c>
      <c r="C33" s="7">
        <v>83240993</v>
      </c>
      <c r="D33" s="8">
        <v>603483621</v>
      </c>
      <c r="F33" s="82">
        <f t="shared" si="0"/>
        <v>686724614</v>
      </c>
      <c r="G33" s="83">
        <f t="shared" si="1"/>
        <v>83241</v>
      </c>
      <c r="H33" s="83">
        <f t="shared" si="1"/>
        <v>603484</v>
      </c>
      <c r="I33" s="85">
        <f t="shared" si="2"/>
        <v>686725</v>
      </c>
      <c r="J33" s="83">
        <f t="shared" si="3"/>
        <v>41620</v>
      </c>
      <c r="K33" s="83">
        <f t="shared" si="3"/>
        <v>301742</v>
      </c>
      <c r="L33" s="85">
        <f t="shared" si="4"/>
        <v>343362</v>
      </c>
      <c r="M33" s="83">
        <f t="shared" si="5"/>
        <v>124861</v>
      </c>
      <c r="N33" s="83">
        <f t="shared" si="5"/>
        <v>905226</v>
      </c>
      <c r="O33" s="85">
        <f t="shared" si="6"/>
        <v>1030087</v>
      </c>
    </row>
    <row r="34" spans="1:15" x14ac:dyDescent="0.25">
      <c r="A34" s="10">
        <v>30</v>
      </c>
      <c r="B34" s="11" t="s">
        <v>27</v>
      </c>
      <c r="C34" s="7">
        <v>961209337</v>
      </c>
      <c r="D34" s="8">
        <v>6968610942</v>
      </c>
      <c r="F34" s="82">
        <f t="shared" si="0"/>
        <v>7929820279</v>
      </c>
      <c r="G34" s="83">
        <f t="shared" si="1"/>
        <v>961209</v>
      </c>
      <c r="H34" s="83">
        <f t="shared" si="1"/>
        <v>6968611</v>
      </c>
      <c r="I34" s="85">
        <f t="shared" si="2"/>
        <v>7929820</v>
      </c>
      <c r="J34" s="83">
        <f t="shared" si="3"/>
        <v>480605</v>
      </c>
      <c r="K34" s="83">
        <f t="shared" si="3"/>
        <v>3484305</v>
      </c>
      <c r="L34" s="85">
        <f t="shared" si="4"/>
        <v>3964910</v>
      </c>
      <c r="M34" s="83">
        <f t="shared" si="5"/>
        <v>1441814</v>
      </c>
      <c r="N34" s="83">
        <f t="shared" si="5"/>
        <v>10452916</v>
      </c>
      <c r="O34" s="85">
        <f t="shared" si="6"/>
        <v>11894730</v>
      </c>
    </row>
    <row r="35" spans="1:15" x14ac:dyDescent="0.25">
      <c r="A35" s="10">
        <v>31</v>
      </c>
      <c r="B35" s="11" t="s">
        <v>28</v>
      </c>
      <c r="C35" s="7">
        <v>199840286</v>
      </c>
      <c r="D35" s="8">
        <v>1448809481</v>
      </c>
      <c r="F35" s="82">
        <f t="shared" si="0"/>
        <v>1648649767</v>
      </c>
      <c r="G35" s="83">
        <f t="shared" si="1"/>
        <v>199840</v>
      </c>
      <c r="H35" s="83">
        <f t="shared" si="1"/>
        <v>1448809</v>
      </c>
      <c r="I35" s="85">
        <f t="shared" si="2"/>
        <v>1648649</v>
      </c>
      <c r="J35" s="83">
        <f t="shared" si="3"/>
        <v>99920</v>
      </c>
      <c r="K35" s="83">
        <f t="shared" si="3"/>
        <v>724405</v>
      </c>
      <c r="L35" s="85">
        <f t="shared" si="4"/>
        <v>824325</v>
      </c>
      <c r="M35" s="83">
        <f t="shared" si="5"/>
        <v>299760</v>
      </c>
      <c r="N35" s="83">
        <f t="shared" si="5"/>
        <v>2173214</v>
      </c>
      <c r="O35" s="85">
        <f t="shared" si="6"/>
        <v>2472974</v>
      </c>
    </row>
    <row r="36" spans="1:15" ht="15.75" thickBot="1" x14ac:dyDescent="0.3">
      <c r="A36" s="10">
        <v>32</v>
      </c>
      <c r="B36" s="86" t="s">
        <v>29</v>
      </c>
      <c r="C36" s="7">
        <v>119317788</v>
      </c>
      <c r="D36" s="8">
        <v>865034506</v>
      </c>
      <c r="F36" s="82">
        <f t="shared" si="0"/>
        <v>984352294</v>
      </c>
      <c r="G36" s="83">
        <f t="shared" si="1"/>
        <v>119318</v>
      </c>
      <c r="H36" s="83">
        <f t="shared" si="1"/>
        <v>865035</v>
      </c>
      <c r="I36" s="85">
        <f t="shared" si="2"/>
        <v>984353</v>
      </c>
      <c r="J36" s="83">
        <f t="shared" si="3"/>
        <v>59659</v>
      </c>
      <c r="K36" s="83">
        <f t="shared" si="3"/>
        <v>432517</v>
      </c>
      <c r="L36" s="85">
        <f t="shared" si="4"/>
        <v>492176</v>
      </c>
      <c r="M36" s="83">
        <f t="shared" si="5"/>
        <v>178977</v>
      </c>
      <c r="N36" s="83">
        <f t="shared" si="5"/>
        <v>1297552</v>
      </c>
      <c r="O36" s="85">
        <f t="shared" si="6"/>
        <v>1476529</v>
      </c>
    </row>
    <row r="37" spans="1:15" ht="15.75" thickBot="1" x14ac:dyDescent="0.3">
      <c r="A37" s="51" t="s">
        <v>37</v>
      </c>
      <c r="B37" s="52"/>
      <c r="C37" s="13">
        <f>SUM(C5:C36)</f>
        <v>8899745346</v>
      </c>
      <c r="D37" s="14">
        <f>SUM(D5:D36)</f>
        <v>64521702393</v>
      </c>
      <c r="F37" s="87">
        <f t="shared" ref="F37:O37" si="7">SUM(F5:F36)</f>
        <v>73421447739</v>
      </c>
      <c r="G37" s="13">
        <f t="shared" si="7"/>
        <v>8899743</v>
      </c>
      <c r="H37" s="88">
        <f t="shared" si="7"/>
        <v>64521703</v>
      </c>
      <c r="I37" s="14">
        <f t="shared" si="7"/>
        <v>73421446</v>
      </c>
      <c r="J37" s="13">
        <f t="shared" si="7"/>
        <v>4449874</v>
      </c>
      <c r="K37" s="88">
        <f t="shared" si="7"/>
        <v>32260850</v>
      </c>
      <c r="L37" s="14">
        <f t="shared" si="7"/>
        <v>36710724</v>
      </c>
      <c r="M37" s="13">
        <f t="shared" si="7"/>
        <v>13349617</v>
      </c>
      <c r="N37" s="88">
        <f t="shared" si="7"/>
        <v>96782553</v>
      </c>
      <c r="O37" s="14">
        <f t="shared" si="7"/>
        <v>110132170</v>
      </c>
    </row>
  </sheetData>
  <mergeCells count="8">
    <mergeCell ref="M3:O3"/>
    <mergeCell ref="A37:B37"/>
    <mergeCell ref="A1:I1"/>
    <mergeCell ref="A3:A4"/>
    <mergeCell ref="B3:B4"/>
    <mergeCell ref="C3:F3"/>
    <mergeCell ref="G3:I3"/>
    <mergeCell ref="J3:L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PEF_2018</vt:lpstr>
      <vt:lpstr>F_IV_V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Arturo Granados Arzate</dc:creator>
  <cp:lastModifiedBy>--</cp:lastModifiedBy>
  <dcterms:created xsi:type="dcterms:W3CDTF">2013-03-25T20:41:28Z</dcterms:created>
  <dcterms:modified xsi:type="dcterms:W3CDTF">2018-12-04T01:40:33Z</dcterms:modified>
</cp:coreProperties>
</file>